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типовое меню и календарь питания\Горячий завтрак (согласованное) с 7 до 11 лет и с 12 лет и старше 2023 г (6)\Горячий завтрак (согласованное) с 7 до 11 лет и с 12 лет и старше 2023 г\"/>
    </mc:Choice>
  </mc:AlternateContent>
  <bookViews>
    <workbookView xWindow="0" yWindow="0" windowWidth="21150" windowHeight="8760"/>
  </bookViews>
  <sheets>
    <sheet name="меню" sheetId="1" r:id="rId1"/>
    <sheet name="Сетка-меню" sheetId="10" r:id="rId2"/>
    <sheet name="Накопительная" sheetId="8" r:id="rId3"/>
    <sheet name="Выхода" sheetId="9" r:id="rId4"/>
    <sheet name="сетка" sheetId="7" state="hidden" r:id="rId5"/>
  </sheets>
  <definedNames>
    <definedName name="_xlnm._FilterDatabase" localSheetId="0" hidden="1">меню!$A$1:$A$1153</definedName>
    <definedName name="_xlnm.Print_Area" localSheetId="0">меню!$A$1:$I$1129</definedName>
  </definedNames>
  <calcPr calcId="162913"/>
</workbook>
</file>

<file path=xl/calcChain.xml><?xml version="1.0" encoding="utf-8"?>
<calcChain xmlns="http://schemas.openxmlformats.org/spreadsheetml/2006/main">
  <c r="B364" i="1" l="1"/>
  <c r="C930" i="1"/>
  <c r="B930" i="1"/>
  <c r="B1096" i="1"/>
  <c r="B1089" i="1"/>
  <c r="B902" i="1"/>
  <c r="B893" i="1"/>
  <c r="B790" i="1"/>
  <c r="B733" i="1"/>
  <c r="B725" i="1"/>
  <c r="B719" i="1"/>
  <c r="B677" i="1"/>
  <c r="B658" i="1"/>
  <c r="B510" i="1"/>
  <c r="B466" i="1"/>
  <c r="B447" i="1"/>
  <c r="B395" i="1"/>
  <c r="B389" i="1"/>
  <c r="C793" i="1"/>
  <c r="B793" i="1"/>
  <c r="C794" i="1"/>
  <c r="B794" i="1"/>
  <c r="C679" i="1"/>
  <c r="B679" i="1"/>
  <c r="B1105" i="1"/>
  <c r="B965" i="1"/>
  <c r="B374" i="1"/>
  <c r="B245" i="1"/>
  <c r="B43" i="1"/>
  <c r="B891" i="1"/>
  <c r="B890" i="1"/>
  <c r="B962" i="1"/>
  <c r="B961" i="1"/>
  <c r="B889" i="1"/>
  <c r="B888" i="1"/>
  <c r="B1104" i="1"/>
  <c r="B1045" i="1"/>
  <c r="B998" i="1"/>
  <c r="B984" i="1"/>
  <c r="B940" i="1"/>
  <c r="B924" i="1"/>
  <c r="B847" i="1"/>
  <c r="B805" i="1"/>
  <c r="B786" i="1"/>
  <c r="B742" i="1"/>
  <c r="B673" i="1"/>
  <c r="B628" i="1"/>
  <c r="B613" i="1"/>
  <c r="B525" i="1"/>
  <c r="B473" i="1"/>
  <c r="B462" i="1"/>
  <c r="B403" i="1"/>
  <c r="B368" i="1"/>
  <c r="D17" i="8"/>
  <c r="B771" i="1"/>
  <c r="C399" i="1"/>
  <c r="B399" i="1"/>
  <c r="B29" i="1"/>
  <c r="B87" i="1"/>
  <c r="B94" i="1"/>
  <c r="B151" i="1"/>
  <c r="B214" i="1"/>
  <c r="B224" i="1"/>
  <c r="B238" i="1"/>
  <c r="B353" i="1"/>
  <c r="B490" i="1"/>
  <c r="B528" i="1"/>
  <c r="B533" i="1"/>
  <c r="B575" i="1"/>
  <c r="B579" i="1"/>
  <c r="B754" i="1"/>
  <c r="B809" i="1"/>
  <c r="B825" i="1"/>
  <c r="B862" i="1"/>
  <c r="B999" i="1"/>
  <c r="B1006" i="1"/>
  <c r="B1061" i="1"/>
  <c r="B1106" i="1"/>
  <c r="B980" i="1"/>
  <c r="B521" i="1"/>
  <c r="B522" i="1"/>
  <c r="B803" i="1"/>
  <c r="B804" i="1"/>
  <c r="B802" i="1"/>
  <c r="B82" i="1"/>
  <c r="B979" i="1"/>
  <c r="B621" i="1"/>
  <c r="B520" i="1"/>
  <c r="B65" i="1"/>
  <c r="B285" i="1"/>
  <c r="B284" i="1"/>
  <c r="B283" i="1"/>
  <c r="B282" i="1"/>
  <c r="B144" i="1"/>
  <c r="C81" i="1"/>
  <c r="B81" i="1"/>
  <c r="C80" i="1"/>
  <c r="B80" i="1"/>
  <c r="D20" i="8"/>
  <c r="D19" i="8"/>
  <c r="C842" i="1"/>
  <c r="B842" i="1"/>
  <c r="N40" i="10"/>
  <c r="N39" i="10"/>
  <c r="M40" i="10"/>
  <c r="M39" i="10"/>
  <c r="N38" i="10"/>
  <c r="M38" i="10"/>
  <c r="N36" i="10"/>
  <c r="M36" i="10"/>
  <c r="N35" i="10"/>
  <c r="M35" i="10"/>
  <c r="N33" i="10"/>
  <c r="M33" i="10"/>
  <c r="N32" i="10"/>
  <c r="M32" i="10"/>
  <c r="B913" i="1"/>
  <c r="B912" i="1"/>
  <c r="C910" i="1"/>
  <c r="B910" i="1"/>
  <c r="C909" i="1"/>
  <c r="B909" i="1"/>
  <c r="C907" i="1"/>
  <c r="B907" i="1"/>
  <c r="C906" i="1"/>
  <c r="B906" i="1"/>
  <c r="C905" i="1"/>
  <c r="B905" i="1"/>
  <c r="C904" i="1"/>
  <c r="B904" i="1"/>
  <c r="H955" i="1"/>
  <c r="F591" i="1"/>
  <c r="F765" i="1"/>
  <c r="T33" i="10"/>
  <c r="T32" i="10"/>
  <c r="T30" i="10"/>
  <c r="T29" i="10"/>
  <c r="T28" i="10"/>
  <c r="T27" i="10"/>
  <c r="S33" i="10"/>
  <c r="S32" i="10"/>
  <c r="S30" i="10"/>
  <c r="S29" i="10"/>
  <c r="S28" i="10"/>
  <c r="S27" i="10"/>
  <c r="C680" i="1"/>
  <c r="N17" i="8"/>
  <c r="X26" i="8"/>
  <c r="E28" i="8"/>
  <c r="O28" i="8"/>
  <c r="J28" i="8"/>
  <c r="X20" i="8"/>
  <c r="X11" i="8"/>
  <c r="T9" i="8"/>
  <c r="L9" i="8"/>
  <c r="X6" i="8"/>
  <c r="S25" i="10"/>
  <c r="E1122" i="1"/>
  <c r="B1095" i="1"/>
  <c r="B1094" i="1"/>
  <c r="B1093" i="1"/>
  <c r="B1092" i="1"/>
  <c r="H1122" i="1"/>
  <c r="G1122" i="1"/>
  <c r="F1122" i="1"/>
  <c r="C1099" i="1"/>
  <c r="B1099" i="1"/>
  <c r="C1100" i="1"/>
  <c r="B1100" i="1"/>
  <c r="C1101" i="1"/>
  <c r="B1101" i="1"/>
  <c r="B1115" i="1"/>
  <c r="B1113" i="1"/>
  <c r="B1112" i="1"/>
  <c r="B1111" i="1"/>
  <c r="B1110" i="1"/>
  <c r="W28" i="8"/>
  <c r="W25" i="8"/>
  <c r="W23" i="8"/>
  <c r="W13" i="8"/>
  <c r="W12" i="8"/>
  <c r="W11" i="8"/>
  <c r="W10" i="8"/>
  <c r="W6" i="8"/>
  <c r="P37" i="10"/>
  <c r="P36" i="10"/>
  <c r="P35" i="10"/>
  <c r="P33" i="10"/>
  <c r="P32" i="10"/>
  <c r="P31" i="10"/>
  <c r="O37" i="10"/>
  <c r="O36" i="10"/>
  <c r="O35" i="10"/>
  <c r="O33" i="10"/>
  <c r="O32" i="10"/>
  <c r="O31" i="10"/>
  <c r="R34" i="10"/>
  <c r="R33" i="10"/>
  <c r="R32" i="10"/>
  <c r="R30" i="10"/>
  <c r="R29" i="10"/>
  <c r="R28" i="10"/>
  <c r="R27" i="10"/>
  <c r="R25" i="10"/>
  <c r="Q34" i="10"/>
  <c r="Q33" i="10"/>
  <c r="Q32" i="10"/>
  <c r="Q30" i="10"/>
  <c r="Q29" i="10"/>
  <c r="Q28" i="10"/>
  <c r="Q27" i="10"/>
  <c r="Q25" i="10"/>
  <c r="H1078" i="1"/>
  <c r="G1078" i="1"/>
  <c r="F1078" i="1"/>
  <c r="E1078" i="1"/>
  <c r="B1069" i="1"/>
  <c r="B1068" i="1"/>
  <c r="B1067" i="1"/>
  <c r="B1047" i="1"/>
  <c r="C1036" i="1"/>
  <c r="B1036" i="1"/>
  <c r="B1033" i="1"/>
  <c r="B1032" i="1"/>
  <c r="B1029" i="1"/>
  <c r="B1028" i="1"/>
  <c r="B1064" i="1"/>
  <c r="C1063" i="1"/>
  <c r="B1056" i="1"/>
  <c r="B1055" i="1"/>
  <c r="B1054" i="1"/>
  <c r="B1053" i="1"/>
  <c r="E1022" i="1"/>
  <c r="F1022" i="1"/>
  <c r="G1022" i="1"/>
  <c r="H1022" i="1"/>
  <c r="B977" i="1"/>
  <c r="B976" i="1"/>
  <c r="C974" i="1"/>
  <c r="B974" i="1"/>
  <c r="C973" i="1"/>
  <c r="B973" i="1"/>
  <c r="C971" i="1"/>
  <c r="B971" i="1"/>
  <c r="C970" i="1"/>
  <c r="B970" i="1"/>
  <c r="C969" i="1"/>
  <c r="B969" i="1"/>
  <c r="C968" i="1"/>
  <c r="B968" i="1"/>
  <c r="V11" i="8"/>
  <c r="V28" i="8"/>
  <c r="V25" i="8"/>
  <c r="V23" i="8"/>
  <c r="V17" i="8"/>
  <c r="V12" i="8"/>
  <c r="V6" i="8"/>
  <c r="V5" i="8"/>
  <c r="P29" i="10"/>
  <c r="P28" i="10"/>
  <c r="P27" i="10"/>
  <c r="P25" i="10"/>
  <c r="O29" i="10"/>
  <c r="O28" i="10"/>
  <c r="O27" i="10"/>
  <c r="O25" i="10"/>
  <c r="B1002" i="1"/>
  <c r="B1000" i="1"/>
  <c r="B997" i="1"/>
  <c r="B996" i="1"/>
  <c r="B995" i="1"/>
  <c r="C986" i="1"/>
  <c r="U28" i="8"/>
  <c r="U25" i="8"/>
  <c r="U20" i="8"/>
  <c r="C929" i="1"/>
  <c r="U17" i="8"/>
  <c r="U11" i="8"/>
  <c r="U10" i="8"/>
  <c r="U6" i="8"/>
  <c r="N30" i="10"/>
  <c r="N28" i="10"/>
  <c r="N26" i="10"/>
  <c r="N25" i="10"/>
  <c r="M30" i="10"/>
  <c r="M28" i="10"/>
  <c r="M26" i="10"/>
  <c r="M25" i="10"/>
  <c r="G955" i="1"/>
  <c r="F955" i="1"/>
  <c r="E955" i="1"/>
  <c r="B925" i="1"/>
  <c r="B921" i="1"/>
  <c r="C918" i="1"/>
  <c r="B918" i="1"/>
  <c r="C917" i="1"/>
  <c r="B917" i="1"/>
  <c r="C916" i="1"/>
  <c r="B916" i="1"/>
  <c r="C915" i="1"/>
  <c r="B915" i="1"/>
  <c r="B901" i="1"/>
  <c r="B900" i="1"/>
  <c r="B899" i="1"/>
  <c r="B898" i="1"/>
  <c r="B897" i="1"/>
  <c r="B896" i="1"/>
  <c r="B883" i="1"/>
  <c r="B882" i="1"/>
  <c r="L31" i="10"/>
  <c r="L30" i="10"/>
  <c r="L29" i="10"/>
  <c r="L27" i="10"/>
  <c r="L26" i="10"/>
  <c r="L25" i="10"/>
  <c r="K31" i="10"/>
  <c r="K30" i="10"/>
  <c r="K29" i="10"/>
  <c r="K27" i="10"/>
  <c r="K26" i="10"/>
  <c r="K25" i="10"/>
  <c r="T26" i="8"/>
  <c r="T33" i="8"/>
  <c r="T28" i="8"/>
  <c r="T25" i="8"/>
  <c r="T21" i="8"/>
  <c r="T13" i="8"/>
  <c r="T11" i="8"/>
  <c r="T10" i="8"/>
  <c r="T6" i="8"/>
  <c r="G876" i="1"/>
  <c r="H876" i="1"/>
  <c r="F876" i="1"/>
  <c r="E876" i="1"/>
  <c r="S26" i="8"/>
  <c r="S6" i="8"/>
  <c r="S11" i="8"/>
  <c r="S31" i="8"/>
  <c r="S28" i="8"/>
  <c r="S25" i="8"/>
  <c r="S20" i="8"/>
  <c r="S19" i="8"/>
  <c r="S10" i="8"/>
  <c r="S7" i="8"/>
  <c r="J36" i="10"/>
  <c r="J35" i="10"/>
  <c r="J34" i="10"/>
  <c r="J33" i="10"/>
  <c r="J31" i="10"/>
  <c r="J30" i="10"/>
  <c r="J29" i="10"/>
  <c r="J27" i="10"/>
  <c r="J25" i="10"/>
  <c r="I36" i="10"/>
  <c r="I35" i="10"/>
  <c r="I34" i="10"/>
  <c r="I33" i="10"/>
  <c r="I31" i="10"/>
  <c r="I30" i="10"/>
  <c r="I29" i="10"/>
  <c r="I27" i="10"/>
  <c r="I25" i="10"/>
  <c r="H834" i="1"/>
  <c r="G834" i="1"/>
  <c r="G835" i="1"/>
  <c r="G836" i="1"/>
  <c r="F834" i="1"/>
  <c r="E834" i="1"/>
  <c r="B827" i="1"/>
  <c r="B826" i="1"/>
  <c r="B824" i="1"/>
  <c r="B822" i="1"/>
  <c r="B821" i="1"/>
  <c r="B800" i="1"/>
  <c r="B799" i="1"/>
  <c r="B798" i="1"/>
  <c r="C795" i="1"/>
  <c r="B795" i="1"/>
  <c r="C796" i="1"/>
  <c r="B796" i="1"/>
  <c r="B873" i="1"/>
  <c r="B872" i="1"/>
  <c r="B871" i="1"/>
  <c r="B865" i="1"/>
  <c r="C864" i="1"/>
  <c r="B863" i="1"/>
  <c r="B861" i="1"/>
  <c r="B860" i="1"/>
  <c r="B859" i="1"/>
  <c r="B858" i="1"/>
  <c r="B857" i="1"/>
  <c r="B856" i="1"/>
  <c r="H37" i="10"/>
  <c r="H36" i="10"/>
  <c r="H34" i="10"/>
  <c r="H33" i="10"/>
  <c r="H31" i="10"/>
  <c r="H30" i="10"/>
  <c r="H29" i="10"/>
  <c r="H27" i="10"/>
  <c r="H25" i="10"/>
  <c r="G37" i="10"/>
  <c r="G36" i="10"/>
  <c r="G34" i="10"/>
  <c r="G33" i="10"/>
  <c r="G31" i="10"/>
  <c r="R30" i="8"/>
  <c r="R27" i="8"/>
  <c r="R26" i="8"/>
  <c r="R24" i="8"/>
  <c r="R21" i="8"/>
  <c r="R16" i="8"/>
  <c r="R11" i="8"/>
  <c r="R10" i="8"/>
  <c r="R7" i="8"/>
  <c r="R6" i="8"/>
  <c r="G30" i="10"/>
  <c r="G29" i="10"/>
  <c r="G27" i="10"/>
  <c r="G25" i="10"/>
  <c r="H765" i="1"/>
  <c r="G765" i="1"/>
  <c r="E765" i="1"/>
  <c r="B732" i="1"/>
  <c r="B731" i="1"/>
  <c r="B729" i="1"/>
  <c r="B728" i="1"/>
  <c r="C724" i="1"/>
  <c r="B723" i="1"/>
  <c r="B722" i="1"/>
  <c r="C735" i="1"/>
  <c r="B735" i="1"/>
  <c r="Q11" i="8"/>
  <c r="Q34" i="8"/>
  <c r="Q28" i="8"/>
  <c r="Q26" i="8"/>
  <c r="Y26" i="8"/>
  <c r="Z26" i="8"/>
  <c r="AA26" i="8"/>
  <c r="Q25" i="8"/>
  <c r="Q20" i="8"/>
  <c r="Q13" i="8"/>
  <c r="Q12" i="8"/>
  <c r="Q10" i="8"/>
  <c r="Q6" i="8"/>
  <c r="B676" i="1"/>
  <c r="B674" i="1"/>
  <c r="B672" i="1"/>
  <c r="C670" i="1"/>
  <c r="B670" i="1"/>
  <c r="C669" i="1"/>
  <c r="B669" i="1"/>
  <c r="C667" i="1"/>
  <c r="B667" i="1"/>
  <c r="B666" i="1"/>
  <c r="C664" i="1"/>
  <c r="B664" i="1"/>
  <c r="C663" i="1"/>
  <c r="B663" i="1"/>
  <c r="C662" i="1"/>
  <c r="B662" i="1"/>
  <c r="C661" i="1"/>
  <c r="B661" i="1"/>
  <c r="Q5" i="8"/>
  <c r="F36" i="10"/>
  <c r="F35" i="10"/>
  <c r="F34" i="10"/>
  <c r="F32" i="10"/>
  <c r="F31" i="10"/>
  <c r="F29" i="10"/>
  <c r="F28" i="10"/>
  <c r="F27" i="10"/>
  <c r="F25" i="10"/>
  <c r="E36" i="10"/>
  <c r="E35" i="10"/>
  <c r="E34" i="10"/>
  <c r="E32" i="10"/>
  <c r="E31" i="10"/>
  <c r="E29" i="10"/>
  <c r="E28" i="10"/>
  <c r="E27" i="10"/>
  <c r="B789" i="1"/>
  <c r="B787" i="1"/>
  <c r="B785" i="1"/>
  <c r="C783" i="1"/>
  <c r="B783" i="1"/>
  <c r="C782" i="1"/>
  <c r="B782" i="1"/>
  <c r="C780" i="1"/>
  <c r="B780" i="1"/>
  <c r="B779" i="1"/>
  <c r="C777" i="1"/>
  <c r="B777" i="1"/>
  <c r="C776" i="1"/>
  <c r="B776" i="1"/>
  <c r="C775" i="1"/>
  <c r="B775" i="1"/>
  <c r="C774" i="1"/>
  <c r="B774" i="1"/>
  <c r="E25" i="10"/>
  <c r="F708" i="1"/>
  <c r="G708" i="1"/>
  <c r="H708" i="1"/>
  <c r="E708" i="1"/>
  <c r="B705" i="1"/>
  <c r="B704" i="1"/>
  <c r="B703" i="1"/>
  <c r="B697" i="1"/>
  <c r="B696" i="1"/>
  <c r="B695" i="1"/>
  <c r="B694" i="1"/>
  <c r="B693" i="1"/>
  <c r="B692" i="1"/>
  <c r="D35" i="10"/>
  <c r="D34" i="10"/>
  <c r="D33" i="10"/>
  <c r="D31" i="10"/>
  <c r="D30" i="10"/>
  <c r="D28" i="10"/>
  <c r="D27" i="10"/>
  <c r="D25" i="10"/>
  <c r="C35" i="10"/>
  <c r="C34" i="10"/>
  <c r="C33" i="10"/>
  <c r="C31" i="10"/>
  <c r="C30" i="10"/>
  <c r="C28" i="10"/>
  <c r="C27" i="10"/>
  <c r="C25" i="10"/>
  <c r="P28" i="8"/>
  <c r="P25" i="8"/>
  <c r="P24" i="8"/>
  <c r="P20" i="8"/>
  <c r="P18" i="8"/>
  <c r="P15" i="8"/>
  <c r="P12" i="8"/>
  <c r="P11" i="8"/>
  <c r="P10" i="8"/>
  <c r="P5" i="8"/>
  <c r="H648" i="1"/>
  <c r="G648" i="1"/>
  <c r="F648" i="1"/>
  <c r="E648" i="1"/>
  <c r="B603" i="1"/>
  <c r="B602" i="1"/>
  <c r="B599" i="1"/>
  <c r="B634" i="1"/>
  <c r="P6" i="8"/>
  <c r="B633" i="1"/>
  <c r="B632" i="1"/>
  <c r="B631" i="1"/>
  <c r="B630" i="1"/>
  <c r="B629" i="1"/>
  <c r="B627" i="1"/>
  <c r="B626" i="1"/>
  <c r="B625" i="1"/>
  <c r="B624" i="1"/>
  <c r="B623" i="1"/>
  <c r="B622" i="1"/>
  <c r="H591" i="1"/>
  <c r="G591" i="1"/>
  <c r="E591" i="1"/>
  <c r="B35" i="10"/>
  <c r="B34" i="10"/>
  <c r="B32" i="10"/>
  <c r="B31" i="10"/>
  <c r="B29" i="10"/>
  <c r="B28" i="10"/>
  <c r="B27" i="10"/>
  <c r="B25" i="10"/>
  <c r="A35" i="10"/>
  <c r="A34" i="10"/>
  <c r="A32" i="10"/>
  <c r="A31" i="10"/>
  <c r="A29" i="10"/>
  <c r="A28" i="10"/>
  <c r="A27" i="10"/>
  <c r="A25" i="10"/>
  <c r="O7" i="8"/>
  <c r="O27" i="8"/>
  <c r="O26" i="8"/>
  <c r="O25" i="8"/>
  <c r="O21" i="8"/>
  <c r="O20" i="8"/>
  <c r="O8" i="8"/>
  <c r="O5" i="8"/>
  <c r="O6" i="8"/>
  <c r="B582" i="1"/>
  <c r="B581" i="1"/>
  <c r="B580" i="1"/>
  <c r="C578" i="1"/>
  <c r="B577" i="1"/>
  <c r="B576" i="1"/>
  <c r="B574" i="1"/>
  <c r="B573" i="1"/>
  <c r="B564" i="1"/>
  <c r="B563" i="1"/>
  <c r="T15" i="10"/>
  <c r="T14" i="10"/>
  <c r="T13" i="10"/>
  <c r="T11" i="10"/>
  <c r="T10" i="10"/>
  <c r="T9" i="10"/>
  <c r="T8" i="10"/>
  <c r="T6" i="10"/>
  <c r="T4" i="10"/>
  <c r="S15" i="10"/>
  <c r="S14" i="10"/>
  <c r="S13" i="10"/>
  <c r="S11" i="10"/>
  <c r="S10" i="10"/>
  <c r="S9" i="10"/>
  <c r="S8" i="10"/>
  <c r="S6" i="10"/>
  <c r="S4" i="10"/>
  <c r="N6" i="8"/>
  <c r="N34" i="8"/>
  <c r="N28" i="8"/>
  <c r="N11" i="8"/>
  <c r="N27" i="8"/>
  <c r="N26" i="8"/>
  <c r="N25" i="8"/>
  <c r="N23" i="8"/>
  <c r="N13" i="8"/>
  <c r="N8" i="8"/>
  <c r="N7" i="8"/>
  <c r="N5" i="8"/>
  <c r="H551" i="1"/>
  <c r="G551" i="1"/>
  <c r="F551" i="1"/>
  <c r="E551" i="1"/>
  <c r="B544" i="1"/>
  <c r="B543" i="1"/>
  <c r="B542" i="1"/>
  <c r="C529" i="1"/>
  <c r="B517" i="1"/>
  <c r="B518" i="1"/>
  <c r="M11" i="8"/>
  <c r="M34" i="8"/>
  <c r="M7" i="8"/>
  <c r="M28" i="8"/>
  <c r="M26" i="8"/>
  <c r="M25" i="8"/>
  <c r="M16" i="8"/>
  <c r="M10" i="8"/>
  <c r="M5" i="8"/>
  <c r="R13" i="10"/>
  <c r="R12" i="10"/>
  <c r="R11" i="10"/>
  <c r="R10" i="10"/>
  <c r="R8" i="10"/>
  <c r="R7" i="10"/>
  <c r="R6" i="10"/>
  <c r="R4" i="10"/>
  <c r="Q13" i="10"/>
  <c r="Q12" i="10"/>
  <c r="Q11" i="10"/>
  <c r="Q10" i="10"/>
  <c r="Q8" i="10"/>
  <c r="Q7" i="10"/>
  <c r="Q6" i="10"/>
  <c r="Q4" i="10"/>
  <c r="B461" i="1"/>
  <c r="C450" i="1"/>
  <c r="B450" i="1"/>
  <c r="C451" i="1"/>
  <c r="B451" i="1"/>
  <c r="C452" i="1"/>
  <c r="B452" i="1"/>
  <c r="C453" i="1"/>
  <c r="B453" i="1"/>
  <c r="C458" i="1"/>
  <c r="B458" i="1"/>
  <c r="C459" i="1"/>
  <c r="B459" i="1"/>
  <c r="C456" i="1"/>
  <c r="B456" i="1"/>
  <c r="H498" i="1"/>
  <c r="G498" i="1"/>
  <c r="F498" i="1"/>
  <c r="E498" i="1"/>
  <c r="B465" i="1"/>
  <c r="B463" i="1"/>
  <c r="B455" i="1"/>
  <c r="B446" i="1"/>
  <c r="B445" i="1"/>
  <c r="B444" i="1"/>
  <c r="B443" i="1"/>
  <c r="B492" i="1"/>
  <c r="B491" i="1"/>
  <c r="B489" i="1"/>
  <c r="C468" i="1"/>
  <c r="B468" i="1"/>
  <c r="C469" i="1"/>
  <c r="B469" i="1"/>
  <c r="P15" i="10"/>
  <c r="P14" i="10"/>
  <c r="P13" i="10"/>
  <c r="P11" i="10"/>
  <c r="P10" i="10"/>
  <c r="P9" i="10"/>
  <c r="P7" i="10"/>
  <c r="P6" i="10"/>
  <c r="P4" i="10"/>
  <c r="O15" i="10"/>
  <c r="O14" i="10"/>
  <c r="O13" i="10"/>
  <c r="O11" i="10"/>
  <c r="O10" i="10"/>
  <c r="O9" i="10"/>
  <c r="O7" i="10"/>
  <c r="O6" i="10"/>
  <c r="O4" i="10"/>
  <c r="N12" i="10"/>
  <c r="N11" i="10"/>
  <c r="N10" i="10"/>
  <c r="N8" i="10"/>
  <c r="N7" i="10"/>
  <c r="N6" i="10"/>
  <c r="N4" i="10"/>
  <c r="M12" i="10"/>
  <c r="M11" i="10"/>
  <c r="M10" i="10"/>
  <c r="M8" i="10"/>
  <c r="M7" i="10"/>
  <c r="M6" i="10"/>
  <c r="B487" i="1"/>
  <c r="B486" i="1"/>
  <c r="L34" i="8"/>
  <c r="L31" i="8"/>
  <c r="L28" i="8"/>
  <c r="L25" i="8"/>
  <c r="M25" i="1"/>
  <c r="B405" i="1"/>
  <c r="L23" i="8"/>
  <c r="L20" i="8"/>
  <c r="L11" i="8"/>
  <c r="L7" i="8"/>
  <c r="L6" i="8"/>
  <c r="L5" i="8"/>
  <c r="M4" i="10"/>
  <c r="E437" i="1"/>
  <c r="C411" i="1"/>
  <c r="B411" i="1"/>
  <c r="B331" i="1"/>
  <c r="B330" i="1"/>
  <c r="B329" i="1"/>
  <c r="B365" i="1"/>
  <c r="K8" i="8"/>
  <c r="K34" i="8"/>
  <c r="K28" i="8"/>
  <c r="K26" i="8"/>
  <c r="K21" i="8"/>
  <c r="K11" i="8"/>
  <c r="K7" i="8"/>
  <c r="K6" i="8"/>
  <c r="K5" i="8"/>
  <c r="F380" i="1"/>
  <c r="L14" i="10"/>
  <c r="L13" i="10"/>
  <c r="L11" i="10"/>
  <c r="L10" i="10"/>
  <c r="L9" i="10"/>
  <c r="L7" i="10"/>
  <c r="L5" i="10"/>
  <c r="L4" i="10"/>
  <c r="K14" i="10"/>
  <c r="K13" i="10"/>
  <c r="K11" i="10"/>
  <c r="K10" i="10"/>
  <c r="K9" i="10"/>
  <c r="K7" i="10"/>
  <c r="K5" i="10"/>
  <c r="K4" i="10"/>
  <c r="J10" i="10"/>
  <c r="J9" i="10"/>
  <c r="J8" i="10"/>
  <c r="J7" i="10"/>
  <c r="J6" i="10"/>
  <c r="J4" i="10"/>
  <c r="I10" i="10"/>
  <c r="I9" i="10"/>
  <c r="I8" i="10"/>
  <c r="I7" i="10"/>
  <c r="I6" i="10"/>
  <c r="I4" i="10"/>
  <c r="H19" i="10"/>
  <c r="H18" i="10"/>
  <c r="H17" i="10"/>
  <c r="H15" i="10"/>
  <c r="H14" i="10"/>
  <c r="H12" i="10"/>
  <c r="H11" i="10"/>
  <c r="H9" i="10"/>
  <c r="H8" i="10"/>
  <c r="H6" i="10"/>
  <c r="H4" i="10"/>
  <c r="G19" i="10"/>
  <c r="G18" i="10"/>
  <c r="G17" i="10"/>
  <c r="G15" i="10"/>
  <c r="G14" i="10"/>
  <c r="G12" i="10"/>
  <c r="G11" i="10"/>
  <c r="G9" i="10"/>
  <c r="G8" i="10"/>
  <c r="G6" i="10"/>
  <c r="G4" i="10"/>
  <c r="F10" i="10"/>
  <c r="F9" i="10"/>
  <c r="F7" i="10"/>
  <c r="F6" i="10"/>
  <c r="F5" i="10"/>
  <c r="F4" i="10"/>
  <c r="E10" i="10"/>
  <c r="E9" i="10"/>
  <c r="E7" i="10"/>
  <c r="E6" i="10"/>
  <c r="E5" i="10"/>
  <c r="E4" i="10"/>
  <c r="J26" i="8"/>
  <c r="J33" i="8"/>
  <c r="J11" i="8"/>
  <c r="J24" i="8"/>
  <c r="B343" i="1"/>
  <c r="B342" i="1"/>
  <c r="B341" i="1"/>
  <c r="B338" i="1"/>
  <c r="J8" i="8"/>
  <c r="J6" i="8"/>
  <c r="J5" i="8"/>
  <c r="I30" i="8"/>
  <c r="Y30" i="8"/>
  <c r="Z30" i="8"/>
  <c r="AA30" i="8"/>
  <c r="I28" i="8"/>
  <c r="J28" i="1"/>
  <c r="I27" i="8"/>
  <c r="I25" i="8"/>
  <c r="I20" i="8"/>
  <c r="I15" i="8"/>
  <c r="Y15" i="8"/>
  <c r="Z15" i="8"/>
  <c r="AA15" i="8"/>
  <c r="I12" i="8"/>
  <c r="I6" i="8"/>
  <c r="I5" i="8"/>
  <c r="H11" i="8"/>
  <c r="H28" i="8"/>
  <c r="H26" i="8"/>
  <c r="H23" i="8"/>
  <c r="H16" i="8"/>
  <c r="H12" i="8"/>
  <c r="H7" i="8"/>
  <c r="H6" i="8"/>
  <c r="H5" i="8"/>
  <c r="G33" i="8"/>
  <c r="G31" i="8"/>
  <c r="G28" i="8"/>
  <c r="G27" i="8"/>
  <c r="G26" i="8"/>
  <c r="G25" i="8"/>
  <c r="G24" i="8"/>
  <c r="G23" i="8"/>
  <c r="G22" i="8"/>
  <c r="G20" i="8"/>
  <c r="G11" i="8"/>
  <c r="G10" i="8"/>
  <c r="G7" i="8"/>
  <c r="G6" i="8"/>
  <c r="G5" i="8"/>
  <c r="C362" i="1"/>
  <c r="B362" i="1"/>
  <c r="C361" i="1"/>
  <c r="B361" i="1"/>
  <c r="C360" i="1"/>
  <c r="B360" i="1"/>
  <c r="C359" i="1"/>
  <c r="K17" i="8"/>
  <c r="F28" i="8"/>
  <c r="F27" i="8"/>
  <c r="F25" i="8"/>
  <c r="F24" i="8"/>
  <c r="F11" i="8"/>
  <c r="F23" i="8"/>
  <c r="F20" i="8"/>
  <c r="F19" i="8"/>
  <c r="F13" i="8"/>
  <c r="F10" i="8"/>
  <c r="F7" i="8"/>
  <c r="F6" i="8"/>
  <c r="B85" i="1"/>
  <c r="F5" i="8"/>
  <c r="E27" i="8"/>
  <c r="E26" i="8"/>
  <c r="E25" i="8"/>
  <c r="E20" i="8"/>
  <c r="E16" i="8"/>
  <c r="E12" i="8"/>
  <c r="E8" i="8"/>
  <c r="E7" i="8"/>
  <c r="E6" i="8"/>
  <c r="E5" i="8"/>
  <c r="D17" i="10"/>
  <c r="D16" i="10"/>
  <c r="D15" i="10"/>
  <c r="D13" i="10"/>
  <c r="B98" i="1"/>
  <c r="D12" i="10"/>
  <c r="D10" i="10"/>
  <c r="D9" i="10"/>
  <c r="D7" i="10"/>
  <c r="D6" i="10"/>
  <c r="C17" i="10"/>
  <c r="C16" i="10"/>
  <c r="C15" i="10"/>
  <c r="C13" i="10"/>
  <c r="C12" i="10"/>
  <c r="C10" i="10"/>
  <c r="C9" i="10"/>
  <c r="C7" i="10"/>
  <c r="C6" i="10"/>
  <c r="C4" i="10"/>
  <c r="B14" i="10"/>
  <c r="B13" i="10"/>
  <c r="B11" i="10"/>
  <c r="B10" i="10"/>
  <c r="B8" i="10"/>
  <c r="B6" i="10"/>
  <c r="B4" i="10"/>
  <c r="B7" i="10"/>
  <c r="A14" i="10"/>
  <c r="A13" i="10"/>
  <c r="A11" i="10"/>
  <c r="A10" i="10"/>
  <c r="A8" i="10"/>
  <c r="A7" i="10"/>
  <c r="A6" i="10"/>
  <c r="A4" i="10"/>
  <c r="H345" i="1"/>
  <c r="G345" i="1"/>
  <c r="F345" i="1"/>
  <c r="E345" i="1"/>
  <c r="B297" i="1"/>
  <c r="B296" i="1"/>
  <c r="C325" i="1"/>
  <c r="B325" i="1"/>
  <c r="C324" i="1"/>
  <c r="J17" i="8"/>
  <c r="C322" i="1"/>
  <c r="B322" i="1"/>
  <c r="B319" i="1"/>
  <c r="C316" i="1"/>
  <c r="C317" i="1"/>
  <c r="C313" i="1"/>
  <c r="C314" i="1"/>
  <c r="G254" i="1"/>
  <c r="B266" i="1"/>
  <c r="B265" i="1"/>
  <c r="B221" i="1"/>
  <c r="C219" i="1"/>
  <c r="B219" i="1"/>
  <c r="F254" i="1"/>
  <c r="E254" i="1"/>
  <c r="B251" i="1"/>
  <c r="B250" i="1"/>
  <c r="B249" i="1"/>
  <c r="C209" i="1"/>
  <c r="B209" i="1"/>
  <c r="C208" i="1"/>
  <c r="B208" i="1"/>
  <c r="C202" i="1"/>
  <c r="B202" i="1"/>
  <c r="C203" i="1"/>
  <c r="B203" i="1"/>
  <c r="B205" i="1"/>
  <c r="C199" i="1"/>
  <c r="B199" i="1"/>
  <c r="C198" i="1"/>
  <c r="B198" i="1"/>
  <c r="C200" i="1"/>
  <c r="B200" i="1"/>
  <c r="C197" i="1"/>
  <c r="B197" i="1"/>
  <c r="B206" i="1"/>
  <c r="H173" i="1"/>
  <c r="G173" i="1"/>
  <c r="F173" i="1"/>
  <c r="E173" i="1"/>
  <c r="B145" i="1"/>
  <c r="C130" i="1"/>
  <c r="B130" i="1"/>
  <c r="C74" i="1"/>
  <c r="H120" i="1"/>
  <c r="B113" i="1"/>
  <c r="B112" i="1"/>
  <c r="B111" i="1"/>
  <c r="B109" i="1"/>
  <c r="B108" i="1"/>
  <c r="B106" i="1"/>
  <c r="F46" i="1"/>
  <c r="E46" i="1"/>
  <c r="H46" i="1"/>
  <c r="B31" i="1"/>
  <c r="B30" i="1"/>
  <c r="C28" i="1"/>
  <c r="B27" i="1"/>
  <c r="B26" i="1"/>
  <c r="B25" i="1"/>
  <c r="B24" i="1"/>
  <c r="B23" i="1"/>
  <c r="E22" i="8"/>
  <c r="B14" i="1"/>
  <c r="B13" i="1"/>
  <c r="B548" i="1"/>
  <c r="B547" i="1"/>
  <c r="B546" i="1"/>
  <c r="B42" i="1"/>
  <c r="D28" i="8"/>
  <c r="B170" i="1"/>
  <c r="B169" i="1"/>
  <c r="B168" i="1"/>
  <c r="B167" i="1"/>
  <c r="B89" i="1"/>
  <c r="B88" i="1"/>
  <c r="B84" i="1"/>
  <c r="B83" i="1"/>
  <c r="B494" i="1"/>
  <c r="B243" i="1"/>
  <c r="B41" i="1"/>
  <c r="B952" i="1"/>
  <c r="H218" i="1"/>
  <c r="H254" i="1"/>
  <c r="B1019" i="1"/>
  <c r="B1018" i="1"/>
  <c r="B1017" i="1"/>
  <c r="B1016" i="1"/>
  <c r="B1015" i="1"/>
  <c r="B241" i="1"/>
  <c r="B239" i="1"/>
  <c r="B237" i="1"/>
  <c r="B236" i="1"/>
  <c r="B235" i="1"/>
  <c r="B234" i="1"/>
  <c r="A3" i="7"/>
  <c r="B3" i="7"/>
  <c r="E3" i="7"/>
  <c r="F3" i="7"/>
  <c r="G3" i="7"/>
  <c r="H3" i="7"/>
  <c r="I3" i="7"/>
  <c r="J3" i="7"/>
  <c r="G5" i="7"/>
  <c r="H5" i="7"/>
  <c r="A6" i="7"/>
  <c r="B6" i="7"/>
  <c r="C6" i="7"/>
  <c r="D6" i="7"/>
  <c r="E6" i="7"/>
  <c r="F6" i="7"/>
  <c r="G6" i="7"/>
  <c r="H6" i="7"/>
  <c r="I6" i="7"/>
  <c r="J6" i="7"/>
  <c r="C7" i="7"/>
  <c r="D7" i="7"/>
  <c r="G7" i="7"/>
  <c r="H7" i="7"/>
  <c r="A8" i="7"/>
  <c r="B8" i="7"/>
  <c r="C8" i="7"/>
  <c r="D8" i="7"/>
  <c r="E8" i="7"/>
  <c r="F8" i="7"/>
  <c r="G8" i="7"/>
  <c r="H8" i="7"/>
  <c r="I8" i="7"/>
  <c r="J8" i="7"/>
  <c r="A9" i="7"/>
  <c r="B9" i="7"/>
  <c r="A11" i="7"/>
  <c r="B11" i="7"/>
  <c r="C11" i="7"/>
  <c r="D11" i="7"/>
  <c r="E11" i="7"/>
  <c r="F11" i="7"/>
  <c r="G11" i="7"/>
  <c r="H11" i="7"/>
  <c r="G12" i="7"/>
  <c r="H12" i="7"/>
  <c r="A13" i="7"/>
  <c r="B13" i="7"/>
  <c r="C13" i="7"/>
  <c r="D13" i="7"/>
  <c r="E13" i="7"/>
  <c r="F13" i="7"/>
  <c r="G13" i="7"/>
  <c r="H13" i="7"/>
  <c r="I13" i="7"/>
  <c r="J13" i="7"/>
  <c r="A14" i="7"/>
  <c r="C14" i="7"/>
  <c r="D14" i="7"/>
  <c r="E14" i="7"/>
  <c r="F14" i="7"/>
  <c r="G14" i="7"/>
  <c r="I14" i="7"/>
  <c r="J14" i="7"/>
  <c r="A15" i="7"/>
  <c r="B15" i="7"/>
  <c r="E15" i="7"/>
  <c r="F15" i="7"/>
  <c r="I15" i="7"/>
  <c r="J15" i="7"/>
  <c r="E16" i="7"/>
  <c r="F16" i="7"/>
  <c r="I16" i="7"/>
  <c r="J16" i="7"/>
  <c r="A18" i="7"/>
  <c r="B18" i="7"/>
  <c r="C18" i="7"/>
  <c r="D18" i="7"/>
  <c r="E18" i="7"/>
  <c r="F18" i="7"/>
  <c r="G18" i="7"/>
  <c r="I18" i="7"/>
  <c r="J18" i="7"/>
  <c r="A20" i="7"/>
  <c r="B20" i="7"/>
  <c r="C20" i="7"/>
  <c r="D20" i="7"/>
  <c r="E20" i="7"/>
  <c r="F20" i="7"/>
  <c r="G20" i="7"/>
  <c r="I20" i="7"/>
  <c r="J20" i="7"/>
  <c r="A21" i="7"/>
  <c r="E21" i="7"/>
  <c r="F21" i="7"/>
  <c r="G21" i="7"/>
  <c r="I21" i="7"/>
  <c r="J21" i="7"/>
  <c r="A22" i="7"/>
  <c r="B22" i="7"/>
  <c r="C22" i="7"/>
  <c r="E22" i="7"/>
  <c r="F22" i="7"/>
  <c r="G22" i="7"/>
  <c r="I22" i="7"/>
  <c r="J22" i="7"/>
  <c r="C23" i="7"/>
  <c r="I23" i="7"/>
  <c r="E24" i="7"/>
  <c r="G24" i="7"/>
  <c r="E25" i="7"/>
  <c r="A27" i="7"/>
  <c r="B27" i="7"/>
  <c r="C27" i="7"/>
  <c r="D27" i="7"/>
  <c r="E27" i="7"/>
  <c r="F27" i="7"/>
  <c r="G27" i="7"/>
  <c r="H27" i="7"/>
  <c r="I27" i="7"/>
  <c r="J27" i="7"/>
  <c r="E29" i="7"/>
  <c r="I29" i="7"/>
  <c r="C30" i="7"/>
  <c r="D30" i="7"/>
  <c r="E30" i="7"/>
  <c r="G30" i="7"/>
  <c r="H30" i="7"/>
  <c r="I30" i="7"/>
  <c r="J30" i="7"/>
  <c r="A31" i="7"/>
  <c r="C31" i="7"/>
  <c r="D31" i="7"/>
  <c r="E31" i="7"/>
  <c r="F31" i="7"/>
  <c r="G31" i="7"/>
  <c r="H31" i="7"/>
  <c r="I31" i="7"/>
  <c r="J31" i="7"/>
  <c r="A32" i="7"/>
  <c r="F32" i="7"/>
  <c r="G32" i="7"/>
  <c r="H32" i="7"/>
  <c r="A33" i="7"/>
  <c r="C33" i="7"/>
  <c r="E33" i="7"/>
  <c r="A34" i="7"/>
  <c r="E34" i="7"/>
  <c r="D5" i="8"/>
  <c r="D6" i="8"/>
  <c r="D7" i="8"/>
  <c r="D8" i="8"/>
  <c r="D9" i="8"/>
  <c r="D10" i="8"/>
  <c r="D11" i="8"/>
  <c r="D12" i="8"/>
  <c r="D13" i="8"/>
  <c r="D14" i="8"/>
  <c r="D18" i="8"/>
  <c r="D21" i="8"/>
  <c r="D22" i="8"/>
  <c r="D23" i="8"/>
  <c r="D24" i="8"/>
  <c r="D25" i="8"/>
  <c r="D26" i="8"/>
  <c r="D29" i="8"/>
  <c r="Y29" i="8"/>
  <c r="Z29" i="8"/>
  <c r="AA29" i="8"/>
  <c r="D30" i="8"/>
  <c r="D32" i="8"/>
  <c r="D34" i="8"/>
  <c r="B9" i="1"/>
  <c r="B10" i="1"/>
  <c r="B16" i="1"/>
  <c r="B17" i="1"/>
  <c r="B18" i="1"/>
  <c r="B19" i="1"/>
  <c r="B21" i="1"/>
  <c r="B33" i="1"/>
  <c r="B35" i="1"/>
  <c r="B36" i="1"/>
  <c r="B37" i="1"/>
  <c r="B38" i="1"/>
  <c r="G46" i="1"/>
  <c r="B52" i="1"/>
  <c r="B53" i="1"/>
  <c r="C54" i="1"/>
  <c r="D51" i="1"/>
  <c r="D4" i="10"/>
  <c r="B55" i="1"/>
  <c r="B56" i="1"/>
  <c r="B57" i="1"/>
  <c r="B60" i="1"/>
  <c r="B61" i="1"/>
  <c r="B62" i="1"/>
  <c r="B63" i="1"/>
  <c r="B66" i="1"/>
  <c r="B67" i="1"/>
  <c r="B68" i="1"/>
  <c r="B69" i="1"/>
  <c r="B70" i="1"/>
  <c r="B71" i="1"/>
  <c r="B72" i="1"/>
  <c r="B73" i="1"/>
  <c r="B75" i="1"/>
  <c r="B77" i="1"/>
  <c r="B92" i="1"/>
  <c r="B93" i="1"/>
  <c r="B95" i="1"/>
  <c r="B96" i="1"/>
  <c r="B99" i="1"/>
  <c r="B100" i="1"/>
  <c r="B101" i="1"/>
  <c r="B102" i="1"/>
  <c r="B103" i="1"/>
  <c r="B116" i="1"/>
  <c r="B117" i="1"/>
  <c r="E120" i="1"/>
  <c r="F120" i="1"/>
  <c r="G120" i="1"/>
  <c r="B126" i="1"/>
  <c r="B127" i="1"/>
  <c r="C129" i="1"/>
  <c r="B129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6" i="1"/>
  <c r="B147" i="1"/>
  <c r="B148" i="1"/>
  <c r="B150" i="1"/>
  <c r="B152" i="1"/>
  <c r="B153" i="1"/>
  <c r="B154" i="1"/>
  <c r="B155" i="1"/>
  <c r="B156" i="1"/>
  <c r="B157" i="1"/>
  <c r="C158" i="1"/>
  <c r="B159" i="1"/>
  <c r="B161" i="1"/>
  <c r="B162" i="1"/>
  <c r="B163" i="1"/>
  <c r="B164" i="1"/>
  <c r="Y32" i="8"/>
  <c r="Z32" i="8"/>
  <c r="AA32" i="8"/>
  <c r="B179" i="1"/>
  <c r="B180" i="1"/>
  <c r="B181" i="1"/>
  <c r="B182" i="1"/>
  <c r="B183" i="1"/>
  <c r="B186" i="1"/>
  <c r="B187" i="1"/>
  <c r="B188" i="1"/>
  <c r="B191" i="1"/>
  <c r="B192" i="1"/>
  <c r="B193" i="1"/>
  <c r="B194" i="1"/>
  <c r="B211" i="1"/>
  <c r="B212" i="1"/>
  <c r="B213" i="1"/>
  <c r="B215" i="1"/>
  <c r="B216" i="1"/>
  <c r="B228" i="1"/>
  <c r="B229" i="1"/>
  <c r="B230" i="1"/>
  <c r="B231" i="1"/>
  <c r="B260" i="1"/>
  <c r="B261" i="1"/>
  <c r="B262" i="1"/>
  <c r="B268" i="1"/>
  <c r="B269" i="1"/>
  <c r="B270" i="1"/>
  <c r="C271" i="1"/>
  <c r="B272" i="1"/>
  <c r="B273" i="1"/>
  <c r="B275" i="1"/>
  <c r="B276" i="1"/>
  <c r="B277" i="1"/>
  <c r="B278" i="1"/>
  <c r="B279" i="1"/>
  <c r="B299" i="1"/>
  <c r="B302" i="1"/>
  <c r="B303" i="1"/>
  <c r="B304" i="1"/>
  <c r="B307" i="1"/>
  <c r="B308" i="1"/>
  <c r="B309" i="1"/>
  <c r="B310" i="1"/>
  <c r="C323" i="1"/>
  <c r="B323" i="1"/>
  <c r="B327" i="1"/>
  <c r="B328" i="1"/>
  <c r="B333" i="1"/>
  <c r="B334" i="1"/>
  <c r="B337" i="1"/>
  <c r="B351" i="1"/>
  <c r="B352" i="1"/>
  <c r="B354" i="1"/>
  <c r="B355" i="1"/>
  <c r="B369" i="1"/>
  <c r="B373" i="1"/>
  <c r="B375" i="1"/>
  <c r="E380" i="1"/>
  <c r="E552" i="1"/>
  <c r="E553" i="1"/>
  <c r="G380" i="1"/>
  <c r="H380" i="1"/>
  <c r="B386" i="1"/>
  <c r="B387" i="1"/>
  <c r="C388" i="1"/>
  <c r="B392" i="1"/>
  <c r="B393" i="1"/>
  <c r="B394" i="1"/>
  <c r="C398" i="1"/>
  <c r="B398" i="1"/>
  <c r="B401" i="1"/>
  <c r="B402" i="1"/>
  <c r="H410" i="1"/>
  <c r="B420" i="1"/>
  <c r="B421" i="1"/>
  <c r="B422" i="1"/>
  <c r="B423" i="1"/>
  <c r="B425" i="1"/>
  <c r="B426" i="1"/>
  <c r="B427" i="1"/>
  <c r="B428" i="1"/>
  <c r="B431" i="1"/>
  <c r="B432" i="1"/>
  <c r="B433" i="1"/>
  <c r="B434" i="1"/>
  <c r="G437" i="1"/>
  <c r="H437" i="1"/>
  <c r="B471" i="1"/>
  <c r="B472" i="1"/>
  <c r="B474" i="1"/>
  <c r="B475" i="1"/>
  <c r="B476" i="1"/>
  <c r="B478" i="1"/>
  <c r="B479" i="1"/>
  <c r="B480" i="1"/>
  <c r="B481" i="1"/>
  <c r="B482" i="1"/>
  <c r="B483" i="1"/>
  <c r="B495" i="1"/>
  <c r="B496" i="1"/>
  <c r="B504" i="1"/>
  <c r="B505" i="1"/>
  <c r="B506" i="1"/>
  <c r="B509" i="1"/>
  <c r="B511" i="1"/>
  <c r="B512" i="1"/>
  <c r="B514" i="1"/>
  <c r="B523" i="1"/>
  <c r="B524" i="1"/>
  <c r="B526" i="1"/>
  <c r="B527" i="1"/>
  <c r="B530" i="1"/>
  <c r="B532" i="1"/>
  <c r="B534" i="1"/>
  <c r="B536" i="1"/>
  <c r="B538" i="1"/>
  <c r="B539" i="1"/>
  <c r="B559" i="1"/>
  <c r="B560" i="1"/>
  <c r="B566" i="1"/>
  <c r="B567" i="1"/>
  <c r="B568" i="1"/>
  <c r="B569" i="1"/>
  <c r="B571" i="1"/>
  <c r="B585" i="1"/>
  <c r="B586" i="1"/>
  <c r="B587" i="1"/>
  <c r="B597" i="1"/>
  <c r="B598" i="1"/>
  <c r="C605" i="1"/>
  <c r="B605" i="1"/>
  <c r="B607" i="1"/>
  <c r="B608" i="1"/>
  <c r="B609" i="1"/>
  <c r="B610" i="1"/>
  <c r="B611" i="1"/>
  <c r="B612" i="1"/>
  <c r="B614" i="1"/>
  <c r="B615" i="1"/>
  <c r="B616" i="1"/>
  <c r="B617" i="1"/>
  <c r="B618" i="1"/>
  <c r="B636" i="1"/>
  <c r="B637" i="1"/>
  <c r="B638" i="1"/>
  <c r="B639" i="1"/>
  <c r="B640" i="1"/>
  <c r="B642" i="1"/>
  <c r="B643" i="1"/>
  <c r="B644" i="1"/>
  <c r="B645" i="1"/>
  <c r="B654" i="1"/>
  <c r="B655" i="1"/>
  <c r="B656" i="1"/>
  <c r="B657" i="1"/>
  <c r="B686" i="1"/>
  <c r="B687" i="1"/>
  <c r="B688" i="1"/>
  <c r="B689" i="1"/>
  <c r="B699" i="1"/>
  <c r="B700" i="1"/>
  <c r="B714" i="1"/>
  <c r="B716" i="1"/>
  <c r="B717" i="1"/>
  <c r="B718" i="1"/>
  <c r="C736" i="1"/>
  <c r="R17" i="8"/>
  <c r="B738" i="1"/>
  <c r="B739" i="1"/>
  <c r="B740" i="1"/>
  <c r="B741" i="1"/>
  <c r="B743" i="1"/>
  <c r="B744" i="1"/>
  <c r="B746" i="1"/>
  <c r="B747" i="1"/>
  <c r="B748" i="1"/>
  <c r="B749" i="1"/>
  <c r="B751" i="1"/>
  <c r="B752" i="1"/>
  <c r="B753" i="1"/>
  <c r="B755" i="1"/>
  <c r="B760" i="1"/>
  <c r="B761" i="1"/>
  <c r="B806" i="1"/>
  <c r="B810" i="1"/>
  <c r="B811" i="1"/>
  <c r="B813" i="1"/>
  <c r="B814" i="1"/>
  <c r="B815" i="1"/>
  <c r="B816" i="1"/>
  <c r="B817" i="1"/>
  <c r="B818" i="1"/>
  <c r="B829" i="1"/>
  <c r="B830" i="1"/>
  <c r="B831" i="1"/>
  <c r="B832" i="1"/>
  <c r="B844" i="1"/>
  <c r="B845" i="1"/>
  <c r="B846" i="1"/>
  <c r="B848" i="1"/>
  <c r="B849" i="1"/>
  <c r="B850" i="1"/>
  <c r="B851" i="1"/>
  <c r="B852" i="1"/>
  <c r="B853" i="1"/>
  <c r="B854" i="1"/>
  <c r="B867" i="1"/>
  <c r="B868" i="1"/>
  <c r="B885" i="1"/>
  <c r="B932" i="1"/>
  <c r="B933" i="1"/>
  <c r="B934" i="1"/>
  <c r="B935" i="1"/>
  <c r="B936" i="1"/>
  <c r="B937" i="1"/>
  <c r="B938" i="1"/>
  <c r="B939" i="1"/>
  <c r="B941" i="1"/>
  <c r="B942" i="1"/>
  <c r="B943" i="1"/>
  <c r="B945" i="1"/>
  <c r="B946" i="1"/>
  <c r="B947" i="1"/>
  <c r="B948" i="1"/>
  <c r="B949" i="1"/>
  <c r="B981" i="1"/>
  <c r="B982" i="1"/>
  <c r="B983" i="1"/>
  <c r="B985" i="1"/>
  <c r="B987" i="1"/>
  <c r="B989" i="1"/>
  <c r="B991" i="1"/>
  <c r="B992" i="1"/>
  <c r="B1004" i="1"/>
  <c r="B1005" i="1"/>
  <c r="B1007" i="1"/>
  <c r="B1008" i="1"/>
  <c r="B1011" i="1"/>
  <c r="B1012" i="1"/>
  <c r="C1035" i="1"/>
  <c r="B1035" i="1"/>
  <c r="B1038" i="1"/>
  <c r="B1039" i="1"/>
  <c r="B1040" i="1"/>
  <c r="B1041" i="1"/>
  <c r="B1042" i="1"/>
  <c r="B1043" i="1"/>
  <c r="B1044" i="1"/>
  <c r="B1046" i="1"/>
  <c r="B1048" i="1"/>
  <c r="B1049" i="1"/>
  <c r="B1050" i="1"/>
  <c r="B1051" i="1"/>
  <c r="B1057" i="1"/>
  <c r="B1058" i="1"/>
  <c r="B1059" i="1"/>
  <c r="B1060" i="1"/>
  <c r="B1062" i="1"/>
  <c r="B1065" i="1"/>
  <c r="B1072" i="1"/>
  <c r="B1073" i="1"/>
  <c r="B1074" i="1"/>
  <c r="B1075" i="1"/>
  <c r="B1084" i="1"/>
  <c r="B1085" i="1"/>
  <c r="C1086" i="1"/>
  <c r="D1083" i="1"/>
  <c r="T25" i="10"/>
  <c r="B1087" i="1"/>
  <c r="B1088" i="1"/>
  <c r="B1103" i="1"/>
  <c r="B1107" i="1"/>
  <c r="B1108" i="1"/>
  <c r="B1119" i="1"/>
  <c r="B1120" i="1"/>
  <c r="C1125" i="1"/>
  <c r="AA33" i="8"/>
  <c r="B929" i="1"/>
  <c r="M19" i="8"/>
  <c r="Y19" i="8"/>
  <c r="Z19" i="8"/>
  <c r="AA19" i="8"/>
  <c r="B324" i="1"/>
  <c r="B736" i="1"/>
  <c r="H14" i="8"/>
  <c r="Y28" i="8"/>
  <c r="Z28" i="8"/>
  <c r="AA28" i="8"/>
  <c r="Y11" i="8"/>
  <c r="Z11" i="8"/>
  <c r="AA11" i="8"/>
  <c r="Y16" i="8"/>
  <c r="Z16" i="8"/>
  <c r="AA16" i="8"/>
  <c r="H552" i="1"/>
  <c r="H553" i="1"/>
  <c r="Y27" i="8"/>
  <c r="Z27" i="8"/>
  <c r="AA27" i="8"/>
  <c r="Y12" i="8"/>
  <c r="Z12" i="8"/>
  <c r="AA12" i="8"/>
  <c r="Y24" i="8"/>
  <c r="Z24" i="8"/>
  <c r="AA24" i="8"/>
  <c r="E835" i="1"/>
  <c r="E836" i="1"/>
  <c r="Y25" i="8"/>
  <c r="Z25" i="8"/>
  <c r="AA25" i="8"/>
  <c r="F835" i="1"/>
  <c r="F836" i="1"/>
  <c r="E1123" i="1"/>
  <c r="E1124" i="1"/>
  <c r="Y10" i="8"/>
  <c r="Z10" i="8"/>
  <c r="AA10" i="8"/>
  <c r="G289" i="1"/>
  <c r="G290" i="1"/>
  <c r="Y21" i="8"/>
  <c r="Z21" i="8"/>
  <c r="AA21" i="8"/>
  <c r="Y8" i="8"/>
  <c r="Z8" i="8"/>
  <c r="AA8" i="8"/>
  <c r="Y34" i="8"/>
  <c r="Z34" i="8"/>
  <c r="AA34" i="8"/>
  <c r="F552" i="1"/>
  <c r="F553" i="1"/>
  <c r="G17" i="8"/>
  <c r="Y22" i="8"/>
  <c r="Z22" i="8"/>
  <c r="AA22" i="8"/>
  <c r="F289" i="1"/>
  <c r="F290" i="1"/>
  <c r="AB27" i="8"/>
  <c r="Y31" i="8"/>
  <c r="Z31" i="8"/>
  <c r="AA31" i="8"/>
  <c r="Y23" i="8"/>
  <c r="Z23" i="8"/>
  <c r="AA23" i="8"/>
  <c r="H289" i="1"/>
  <c r="H290" i="1"/>
  <c r="G1123" i="1"/>
  <c r="G1124" i="1"/>
  <c r="Y7" i="8"/>
  <c r="Z7" i="8"/>
  <c r="AA7" i="8"/>
  <c r="Y6" i="8"/>
  <c r="Z6" i="8"/>
  <c r="AA6" i="8"/>
  <c r="F1123" i="1"/>
  <c r="F1124" i="1"/>
  <c r="W17" i="8"/>
  <c r="G552" i="1"/>
  <c r="G553" i="1"/>
  <c r="E289" i="1"/>
  <c r="E290" i="1"/>
  <c r="H835" i="1"/>
  <c r="H836" i="1"/>
  <c r="Y13" i="8"/>
  <c r="Z13" i="8"/>
  <c r="AA13" i="8"/>
  <c r="Y33" i="8"/>
  <c r="Y5" i="8"/>
  <c r="Z5" i="8"/>
  <c r="Y20" i="8"/>
  <c r="Z20" i="8"/>
  <c r="AA20" i="8"/>
  <c r="H1123" i="1"/>
  <c r="H1124" i="1"/>
  <c r="Y9" i="8"/>
  <c r="Z9" i="8"/>
  <c r="AA9" i="8"/>
  <c r="Q18" i="8"/>
  <c r="Y18" i="8"/>
  <c r="Z18" i="8"/>
  <c r="AA18" i="8"/>
  <c r="B359" i="1"/>
  <c r="L14" i="8"/>
  <c r="Y14" i="8"/>
  <c r="Z14" i="8"/>
  <c r="AA14" i="8"/>
  <c r="Y17" i="8"/>
  <c r="Z17" i="8"/>
  <c r="AA17" i="8"/>
</calcChain>
</file>

<file path=xl/sharedStrings.xml><?xml version="1.0" encoding="utf-8"?>
<sst xmlns="http://schemas.openxmlformats.org/spreadsheetml/2006/main" count="1687" uniqueCount="499">
  <si>
    <t>Наименование блюда</t>
  </si>
  <si>
    <t>Брутто, г</t>
  </si>
  <si>
    <t>Нетто, г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</si>
  <si>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</si>
  <si>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</si>
  <si>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</si>
  <si>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</si>
  <si>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</si>
  <si>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</si>
  <si>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хлеб пшеничный</t>
  </si>
  <si>
    <t>вода питьевая</t>
  </si>
  <si>
    <t>какао-порошок</t>
  </si>
  <si>
    <t>Хлеб пшеничный или хлеб пшеничный с содержанием витаминов и минералов</t>
  </si>
  <si>
    <t>Хлеб ржаной или хлеб ржаной с содержанием витаминов и минералов</t>
  </si>
  <si>
    <t>ИТОГО:</t>
  </si>
  <si>
    <t>сметана</t>
  </si>
  <si>
    <t>морковь  до 01.01.-20%</t>
  </si>
  <si>
    <t>с 01.01 - 25%</t>
  </si>
  <si>
    <t>масло растительное</t>
  </si>
  <si>
    <t>картофель - 01.09.-31.10.- 25%</t>
  </si>
  <si>
    <t>01.11.-31.12. -30%</t>
  </si>
  <si>
    <t>01.01-29.02 - 35%</t>
  </si>
  <si>
    <t>01.03 - 40%</t>
  </si>
  <si>
    <t>капуста белокочанная свежая</t>
  </si>
  <si>
    <t>лук репчатый</t>
  </si>
  <si>
    <t>томатная паста (без консервантов и красителей)</t>
  </si>
  <si>
    <t>крупа гречневая</t>
  </si>
  <si>
    <t xml:space="preserve">5 день </t>
  </si>
  <si>
    <t xml:space="preserve">6 день </t>
  </si>
  <si>
    <t xml:space="preserve">  8 день </t>
  </si>
  <si>
    <t xml:space="preserve">  9 день</t>
  </si>
  <si>
    <t xml:space="preserve">10 день </t>
  </si>
  <si>
    <t>свекла - до 01.01 - 20%</t>
  </si>
  <si>
    <t>соль йодированная</t>
  </si>
  <si>
    <t xml:space="preserve">12 день </t>
  </si>
  <si>
    <t xml:space="preserve">13 день </t>
  </si>
  <si>
    <t xml:space="preserve">14 день </t>
  </si>
  <si>
    <t xml:space="preserve">15 день </t>
  </si>
  <si>
    <t>01.03. - 40%</t>
  </si>
  <si>
    <t>молоко питьевое 2,5% жирности</t>
  </si>
  <si>
    <t xml:space="preserve">17 день </t>
  </si>
  <si>
    <t xml:space="preserve">18 день </t>
  </si>
  <si>
    <t xml:space="preserve">19 день </t>
  </si>
  <si>
    <t>масса п/ф</t>
  </si>
  <si>
    <t>20 день</t>
  </si>
  <si>
    <t>огурцы свежие грунтовые</t>
  </si>
  <si>
    <t>или огурцы свежие парниковые</t>
  </si>
  <si>
    <t>или</t>
  </si>
  <si>
    <t>огурцы соленые</t>
  </si>
  <si>
    <t>морковь до 01.01.-20%</t>
  </si>
  <si>
    <t>помидоры свежие грунтовые</t>
  </si>
  <si>
    <t>или помидоры свежие парниковые</t>
  </si>
  <si>
    <t xml:space="preserve">ГОРЯЧИЕ ЗАВТРАКИ для детей с 7 до 11 лет (сезон осень,зима,весна)              </t>
  </si>
  <si>
    <t>25</t>
  </si>
  <si>
    <t>Соль йодированная в расчете на 1 день</t>
  </si>
  <si>
    <t>масса полуфабриката</t>
  </si>
  <si>
    <t xml:space="preserve">3 день  </t>
  </si>
  <si>
    <t>200</t>
  </si>
  <si>
    <t xml:space="preserve">2 день </t>
  </si>
  <si>
    <t xml:space="preserve">4 день </t>
  </si>
  <si>
    <t>крупа манная</t>
  </si>
  <si>
    <t>сода пищевая</t>
  </si>
  <si>
    <t>масло растительное для смазки листа</t>
  </si>
  <si>
    <t>чай заварка</t>
  </si>
  <si>
    <t>200/5</t>
  </si>
  <si>
    <t>вода</t>
  </si>
  <si>
    <t>масло сливочное 72.5 %</t>
  </si>
  <si>
    <t xml:space="preserve"> крупа рисовая</t>
  </si>
  <si>
    <t>сахар песок</t>
  </si>
  <si>
    <t xml:space="preserve">масса каши </t>
  </si>
  <si>
    <t>фарш говяжий</t>
  </si>
  <si>
    <t>яйцо куриное</t>
  </si>
  <si>
    <t>1 день</t>
  </si>
  <si>
    <t>2 день</t>
  </si>
  <si>
    <t>3 день</t>
  </si>
  <si>
    <t>масса отварного мяса</t>
  </si>
  <si>
    <t>мука пшеничная в/с</t>
  </si>
  <si>
    <t>лимонная кислота</t>
  </si>
  <si>
    <t>чай чёрный</t>
  </si>
  <si>
    <t>лавровый лист</t>
  </si>
  <si>
    <t>сухарь панировочный</t>
  </si>
  <si>
    <t xml:space="preserve">макароны отварные </t>
  </si>
  <si>
    <t>4день</t>
  </si>
  <si>
    <t>5 день</t>
  </si>
  <si>
    <t>6 день</t>
  </si>
  <si>
    <t>7 день</t>
  </si>
  <si>
    <t>8 день</t>
  </si>
  <si>
    <t>9 день</t>
  </si>
  <si>
    <t>10 день</t>
  </si>
  <si>
    <t>сыр сулугуни</t>
  </si>
  <si>
    <t>сметана 15%</t>
  </si>
  <si>
    <t>томатная паста</t>
  </si>
  <si>
    <t>11 день</t>
  </si>
  <si>
    <t>12 день</t>
  </si>
  <si>
    <t>14 день</t>
  </si>
  <si>
    <t>15 день</t>
  </si>
  <si>
    <t>13 день</t>
  </si>
  <si>
    <t>макаронные изделия</t>
  </si>
  <si>
    <t>соль йодированая</t>
  </si>
  <si>
    <t>масса тушеного мяса</t>
  </si>
  <si>
    <t>морковь с 01.01.-25%</t>
  </si>
  <si>
    <t>масса отварной моркови</t>
  </si>
  <si>
    <t>16 день</t>
  </si>
  <si>
    <t>17 день</t>
  </si>
  <si>
    <t>повидло</t>
  </si>
  <si>
    <t>25/5/16</t>
  </si>
  <si>
    <t>19 день</t>
  </si>
  <si>
    <t>18 день</t>
  </si>
  <si>
    <t>паста томатная</t>
  </si>
  <si>
    <t>120</t>
  </si>
  <si>
    <t>гр</t>
  </si>
  <si>
    <t>Дети с 7 до 11 лет</t>
  </si>
  <si>
    <t>лимон</t>
  </si>
  <si>
    <t xml:space="preserve">огурцы соленые </t>
  </si>
  <si>
    <t>или молоко концентрированное</t>
  </si>
  <si>
    <t>масса готового мяса</t>
  </si>
  <si>
    <t>тесто слоеное промышленного производства</t>
  </si>
  <si>
    <t>капуста б/кочанная</t>
  </si>
  <si>
    <t>кислота лимонная</t>
  </si>
  <si>
    <t>17/5</t>
  </si>
  <si>
    <t>Хлеб пшеничный или хлеб ржаной с содержанием витаминов и минералов</t>
  </si>
  <si>
    <t>Хлеб ржаной или хлеб пшеничный с содержанием витаминов и минералов</t>
  </si>
  <si>
    <t xml:space="preserve">вода питьевая </t>
  </si>
  <si>
    <t>горох лущёный</t>
  </si>
  <si>
    <t>сахарная пудра</t>
  </si>
  <si>
    <t>творог</t>
  </si>
  <si>
    <t>или масло растительное</t>
  </si>
  <si>
    <t>сахар</t>
  </si>
  <si>
    <t>масло сливочное 72,5%</t>
  </si>
  <si>
    <t>ванилин</t>
  </si>
  <si>
    <t>какао порошок</t>
  </si>
  <si>
    <t>зелень свежая</t>
  </si>
  <si>
    <t>или масло сливочное 72.5 %</t>
  </si>
  <si>
    <t>Фрукт (посчитана средняя пищевая ценность - яблоко, апельсин, груша, мандарин, банан)</t>
  </si>
  <si>
    <t>брусника с/м</t>
  </si>
  <si>
    <t>ягодно-яблочная смесь с/м</t>
  </si>
  <si>
    <t>20</t>
  </si>
  <si>
    <t>творог 9%</t>
  </si>
  <si>
    <t>масса отварной свеклы</t>
  </si>
  <si>
    <t>горошек консервированный</t>
  </si>
  <si>
    <t>30</t>
  </si>
  <si>
    <t>макаронные изделия (лапша)</t>
  </si>
  <si>
    <t>масса отварной курицы</t>
  </si>
  <si>
    <t>вода для варки</t>
  </si>
  <si>
    <t>масса пассерованных овощей</t>
  </si>
  <si>
    <t>соль</t>
  </si>
  <si>
    <t>крупа пшеничная</t>
  </si>
  <si>
    <t>200/2</t>
  </si>
  <si>
    <t xml:space="preserve">лавровый лист </t>
  </si>
  <si>
    <t>кукуруза консервированная</t>
  </si>
  <si>
    <t xml:space="preserve">хлеб пшеничный </t>
  </si>
  <si>
    <t>90/30</t>
  </si>
  <si>
    <t>Напиток Витаминизированый "Витошка"</t>
  </si>
  <si>
    <t>250/10/5</t>
  </si>
  <si>
    <t>Смесь сухая с витаминами, железом и прибиотиком</t>
  </si>
  <si>
    <t>40</t>
  </si>
  <si>
    <t>50</t>
  </si>
  <si>
    <t>хлеб ншеничный</t>
  </si>
  <si>
    <t>говядина 1 категории</t>
  </si>
  <si>
    <t>или говядина гуляш-полуфабрикат промышленного производства</t>
  </si>
  <si>
    <t>или свинина мясная</t>
  </si>
  <si>
    <t>крупа рисовая</t>
  </si>
  <si>
    <t>томатное пюре (без искусственных ароматизаторов, красителей и консервантов, без содержания крахмала и соли)</t>
  </si>
  <si>
    <t xml:space="preserve">Слойка с сахаром </t>
  </si>
  <si>
    <t>Кисломолочный напиток "Снежок" 2,5%</t>
  </si>
  <si>
    <t>Номер рецептуры</t>
  </si>
  <si>
    <t>№1-2014</t>
  </si>
  <si>
    <t xml:space="preserve">Бутерброд с маслом </t>
  </si>
  <si>
    <t>№182-2011</t>
  </si>
  <si>
    <t>№ 377-2011</t>
  </si>
  <si>
    <t xml:space="preserve">Чай с лимоном </t>
  </si>
  <si>
    <t>Номер рецепуры</t>
  </si>
  <si>
    <t>№ 10-2001</t>
  </si>
  <si>
    <t xml:space="preserve">Нарезка из отварной свеклы  с сыром </t>
  </si>
  <si>
    <t>№ 15/1-2011</t>
  </si>
  <si>
    <t>Нарезка из свежих помидор с маслом</t>
  </si>
  <si>
    <t>№ 316а -2006</t>
  </si>
  <si>
    <t xml:space="preserve">Котлета по-хлыновски с соусом сметанно- томатным </t>
  </si>
  <si>
    <t>№ 601-2004</t>
  </si>
  <si>
    <t xml:space="preserve">Соус сметанно- томатный </t>
  </si>
  <si>
    <t>№ 312-2011</t>
  </si>
  <si>
    <t xml:space="preserve">Пюре картофельное </t>
  </si>
  <si>
    <t>№ 3-2004</t>
  </si>
  <si>
    <t xml:space="preserve">Бутерброд с  сыром </t>
  </si>
  <si>
    <t xml:space="preserve"> Борщ с мясом и сметаной   </t>
  </si>
  <si>
    <t>Пирог Царский</t>
  </si>
  <si>
    <t xml:space="preserve">Чай с молоком и сахаром  </t>
  </si>
  <si>
    <t>(№ 685-2004)</t>
  </si>
  <si>
    <t xml:space="preserve">Нарезка из свежих огурцов с маслом </t>
  </si>
  <si>
    <t>(№ 14/1-2011)</t>
  </si>
  <si>
    <t>( № 4-2005 )</t>
  </si>
  <si>
    <t xml:space="preserve">Бефстроганов </t>
  </si>
  <si>
    <t xml:space="preserve">Макароны отварные </t>
  </si>
  <si>
    <t>(№ 309-2011)</t>
  </si>
  <si>
    <t>( № 377-2011)</t>
  </si>
  <si>
    <t xml:space="preserve">Омлет натуральный </t>
  </si>
  <si>
    <t xml:space="preserve">Какао с молоком </t>
  </si>
  <si>
    <t>(№ 382-2011)</t>
  </si>
  <si>
    <t xml:space="preserve">Кукуруза консервированная </t>
  </si>
  <si>
    <t xml:space="preserve">Чай с сахаром </t>
  </si>
  <si>
    <t>(№ 268-2004)</t>
  </si>
  <si>
    <t xml:space="preserve">Плов с мясом </t>
  </si>
  <si>
    <t xml:space="preserve">Нарезка из отварной свеклы </t>
  </si>
  <si>
    <t>Сердце говяжье в соусе</t>
  </si>
  <si>
    <t>№593-2006</t>
  </si>
  <si>
    <t xml:space="preserve">соус </t>
  </si>
  <si>
    <t>№600-2004</t>
  </si>
  <si>
    <t>томатная паста (без искусственных ароматизаторов, красителей и консервантов)</t>
  </si>
  <si>
    <t>Печень по строгановски</t>
  </si>
  <si>
    <t>№431-2004</t>
  </si>
  <si>
    <t>печень говяжья</t>
  </si>
  <si>
    <t xml:space="preserve">Кофейный напиток </t>
  </si>
  <si>
    <t>тк 692-2004</t>
  </si>
  <si>
    <t xml:space="preserve">кофейный напиток </t>
  </si>
  <si>
    <t>№692-2004</t>
  </si>
  <si>
    <t xml:space="preserve">Хлеб пшеничный </t>
  </si>
  <si>
    <t>Рыба запеченая под овощами</t>
  </si>
  <si>
    <t>№374 -2004</t>
  </si>
  <si>
    <t>(№ 312-2011)</t>
  </si>
  <si>
    <t xml:space="preserve">Салат из белокачанной капусты с морковью до 1.03 </t>
  </si>
  <si>
    <t xml:space="preserve">Овощи консервированные без уксуса (огурцы) </t>
  </si>
  <si>
    <t>№101-2004</t>
  </si>
  <si>
    <t xml:space="preserve">Фрикадельки в соусе </t>
  </si>
  <si>
    <t>( № 280-211)</t>
  </si>
  <si>
    <t xml:space="preserve">Гречка рассыпчатая </t>
  </si>
  <si>
    <t>(№  67-2011)</t>
  </si>
  <si>
    <t>Соус сметанный</t>
  </si>
  <si>
    <t xml:space="preserve"> ( № 330-2011)</t>
  </si>
  <si>
    <t>200/20/10</t>
  </si>
  <si>
    <t>чай-заварка</t>
  </si>
  <si>
    <t>апельсин</t>
  </si>
  <si>
    <t xml:space="preserve">Чай с лимоном и апельсином  "Цитрусовый заряд"   </t>
  </si>
  <si>
    <t>№686-2004</t>
  </si>
  <si>
    <t xml:space="preserve">Каша  пшеничная с маслом </t>
  </si>
  <si>
    <t>( №264-2013)</t>
  </si>
  <si>
    <t>Бутерброд с маслом</t>
  </si>
  <si>
    <t>масса запеченой рыбы</t>
  </si>
  <si>
    <t>20/10</t>
  </si>
  <si>
    <t xml:space="preserve">Горячий бутерброд с сыром  </t>
  </si>
  <si>
    <t>( № 7-2011)</t>
  </si>
  <si>
    <t>( № 36-2011)</t>
  </si>
  <si>
    <t>номер рецептуры</t>
  </si>
  <si>
    <t>масса отварного картофеля</t>
  </si>
  <si>
    <t>свекла до 01.01.-20%</t>
  </si>
  <si>
    <t>огурцы соленые без уксуса</t>
  </si>
  <si>
    <t>или лук зеленый</t>
  </si>
  <si>
    <t>лук репчатый использовать только до 1 марта, после 1 марта лук зеленый</t>
  </si>
  <si>
    <t>зелень свежая (петрушка, укроп)</t>
  </si>
  <si>
    <t xml:space="preserve">Винегрет овощной </t>
  </si>
  <si>
    <t>№71-2004</t>
  </si>
  <si>
    <t xml:space="preserve">  грудка куриная на кости</t>
  </si>
  <si>
    <t>или бедро куриное</t>
  </si>
  <si>
    <t>чеснок</t>
  </si>
  <si>
    <t xml:space="preserve">Бедро или грудка куриные запеченные "Домашние"  </t>
  </si>
  <si>
    <t>№494-2004</t>
  </si>
  <si>
    <t xml:space="preserve">Жаркое по-домашнему    </t>
  </si>
  <si>
    <t>(№ 369-2013)</t>
  </si>
  <si>
    <t xml:space="preserve">Слойка с повидлом </t>
  </si>
  <si>
    <t>тк 418-2011</t>
  </si>
  <si>
    <t>Тефтели рыбные</t>
  </si>
  <si>
    <t>90</t>
  </si>
  <si>
    <t>№593 -2006</t>
  </si>
  <si>
    <t>Кисель Витаминизированный "Витошка"</t>
  </si>
  <si>
    <t>Сухая смесь   "Витошка"</t>
  </si>
  <si>
    <t>Горошек зеленый отварной</t>
  </si>
  <si>
    <t xml:space="preserve"> ( № 131/1-2013)</t>
  </si>
  <si>
    <t>помидоры свежие парниковые</t>
  </si>
  <si>
    <t>или помидоры свежие грунтовые</t>
  </si>
  <si>
    <t>огурцы свежие парниковые</t>
  </si>
  <si>
    <t>или огурцы свежие грунтовые</t>
  </si>
  <si>
    <t xml:space="preserve">масло растительное на полив при подаче </t>
  </si>
  <si>
    <t xml:space="preserve">Нарезка из свежих овощей с маслом растительным </t>
  </si>
  <si>
    <t>№14/1; 15/1-2011</t>
  </si>
  <si>
    <t xml:space="preserve">Рагу овощное  с мясом </t>
  </si>
  <si>
    <t>(№ 89-2010)</t>
  </si>
  <si>
    <t xml:space="preserve">Овощи натуральные свежие </t>
  </si>
  <si>
    <t>( № 71-2011)</t>
  </si>
  <si>
    <t>Овощи натуральные соленые</t>
  </si>
  <si>
    <t xml:space="preserve"> ( № 70-2011)</t>
  </si>
  <si>
    <t>Котлета мясная</t>
  </si>
  <si>
    <t>филе куриное</t>
  </si>
  <si>
    <t>хлеб пшеничный 60%</t>
  </si>
  <si>
    <t>вода для замачивания хлеба</t>
  </si>
  <si>
    <t>№440-2004</t>
  </si>
  <si>
    <t xml:space="preserve">Щи из свежей капусты с картофелем с мясом со  сметаной  </t>
  </si>
  <si>
    <t>( № 124-2004)</t>
  </si>
  <si>
    <t xml:space="preserve"> ( № 563-2013)</t>
  </si>
  <si>
    <t xml:space="preserve">Пирог с какао </t>
  </si>
  <si>
    <t xml:space="preserve">Азу </t>
  </si>
  <si>
    <t>( № 402-2006)</t>
  </si>
  <si>
    <t>№ 170-2005</t>
  </si>
  <si>
    <t xml:space="preserve">  № 85-2006</t>
  </si>
  <si>
    <t>№ 685-2004</t>
  </si>
  <si>
    <t>№ 14/1-2011</t>
  </si>
  <si>
    <t xml:space="preserve"> № 4-2005 </t>
  </si>
  <si>
    <t>№ 250-2011</t>
  </si>
  <si>
    <t>№ 309-2011</t>
  </si>
  <si>
    <t>№2-2011</t>
  </si>
  <si>
    <t>№ 210-2011</t>
  </si>
  <si>
    <t>№ 382-2011</t>
  </si>
  <si>
    <t>№ 245-2006</t>
  </si>
  <si>
    <t xml:space="preserve">№ 220-2005 </t>
  </si>
  <si>
    <t>№ 268-2004</t>
  </si>
  <si>
    <t>№265-2011</t>
  </si>
  <si>
    <t>№ 44-1996</t>
  </si>
  <si>
    <t>Продукты</t>
  </si>
  <si>
    <t xml:space="preserve"> Норма в день, г , мл, прием пищи - горячий завтрак (25%)</t>
  </si>
  <si>
    <t xml:space="preserve">Фактически получено г, мл, </t>
  </si>
  <si>
    <t>за 20 дней, г</t>
  </si>
  <si>
    <t xml:space="preserve">Факт в день г, мл, </t>
  </si>
  <si>
    <t>% выполнения</t>
  </si>
  <si>
    <t>Дни</t>
  </si>
  <si>
    <t>Хлеб ржаной (ржано-пшеничный)</t>
  </si>
  <si>
    <t xml:space="preserve">Мука пшеничная </t>
  </si>
  <si>
    <t>Крупы, бобовые</t>
  </si>
  <si>
    <t xml:space="preserve">Макаронные изделия </t>
  </si>
  <si>
    <t>Картофель</t>
  </si>
  <si>
    <t>Овощи свежие, зелень</t>
  </si>
  <si>
    <t>Фрукты (плоды) свежие</t>
  </si>
  <si>
    <t>Соки плодоовощные, напитки витаминизированные, в т.ч. Инстантные***</t>
  </si>
  <si>
    <t>Субпродукты (печень, язык, сердце)</t>
  </si>
  <si>
    <t>Какао</t>
  </si>
  <si>
    <t>Чай</t>
  </si>
  <si>
    <t>Мясо 1 категории</t>
  </si>
  <si>
    <t>Птица (цыплята 1 категории потрошенные)</t>
  </si>
  <si>
    <t xml:space="preserve">Рыба -филе 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</si>
  <si>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</si>
  <si>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</si>
  <si>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</si>
  <si>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Сметана с м. д. ж. не более 15%</t>
  </si>
  <si>
    <t xml:space="preserve">Сыр </t>
  </si>
  <si>
    <t>Масло сливочное</t>
  </si>
  <si>
    <t>Масло растительное</t>
  </si>
  <si>
    <t>Яйцо , шт</t>
  </si>
  <si>
    <t xml:space="preserve">Сахар (в т. ч при приготовления блюд и напитков </t>
  </si>
  <si>
    <t>Дрожжи хлебопекарные***</t>
  </si>
  <si>
    <t>Кондитерские изделия</t>
  </si>
  <si>
    <t>Кофейный напиток</t>
  </si>
  <si>
    <t>Крахмал</t>
  </si>
  <si>
    <t>Соль пищевая поваренная</t>
  </si>
  <si>
    <t>*  Нормы питания в соответствии с СанПиН 2.3/2.4.3590-20 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 приложение 2 "Рекомендуемые среднесуточные наборы пищевых продуктов, в том числе, используемые для приготовления блюд и напитков, для обучающихся образовательных учреждений".</t>
  </si>
  <si>
    <t>** Количество потребленных продуктов округлено до целого числа</t>
  </si>
  <si>
    <t>***</t>
  </si>
  <si>
    <t>Специи</t>
  </si>
  <si>
    <t xml:space="preserve"> Норма питания в г*, мл, брутто на 1 обучающегося в возрасте с 7 до 11 лет</t>
  </si>
  <si>
    <t>100 /20</t>
  </si>
  <si>
    <t xml:space="preserve"> № 685-2004</t>
  </si>
  <si>
    <t xml:space="preserve"> № 309-2011</t>
  </si>
  <si>
    <t xml:space="preserve">Чай с молоком и сахаром </t>
  </si>
  <si>
    <t xml:space="preserve">Овощи натуральные соленые </t>
  </si>
  <si>
    <t xml:space="preserve"> № 70-2011</t>
  </si>
  <si>
    <t xml:space="preserve">хлеб пшеничный  </t>
  </si>
  <si>
    <t>капуста б/к</t>
  </si>
  <si>
    <t xml:space="preserve">Капуста тушеная </t>
  </si>
  <si>
    <t>№245-1997</t>
  </si>
  <si>
    <t>Молоко питьевое 2,5% жирности кипяченое</t>
  </si>
  <si>
    <t>не выполнена нома по дрожжам т.к. данные продукты не предназначены к потребления в прием пищи горячий завтрак</t>
  </si>
  <si>
    <t>*Приложение 10, Таблица 1 "Потребность в пищевых веществах, энергии "СанПин 2.3/2.4.3590-20"  Санитарно-эпидеологические требования к организации общественного питания населения"</t>
  </si>
  <si>
    <t>****</t>
  </si>
  <si>
    <t>*****</t>
  </si>
  <si>
    <t>Тесто слоеное привязано к хлебу в 7 ,14 днях</t>
  </si>
  <si>
    <t xml:space="preserve">ПРИМЕРНОЕ 20 - ти ДНЕВНОЕ МЕНЮ  
</t>
  </si>
  <si>
    <t>Меню содержит обязательные вложения - титульный лист, накопительную ведомость, аннотацию, таблицу по расходу специй и соли, таблицу Энергетической ценность (калорийности) горячего завтрака для обучающихся с 7 до 11 лет, таблицу рекомендуемой массы порций блюд (в граммах) для детей двух возрастных групп</t>
  </si>
  <si>
    <t>Рекомендуемая масса порций блюд (в граммах) для детей двух возрастных групп</t>
  </si>
  <si>
    <t>Название блюд</t>
  </si>
  <si>
    <t>Масса порций в граммах для двух возрастных групп</t>
  </si>
  <si>
    <t>с 7 до 11 лет</t>
  </si>
  <si>
    <t xml:space="preserve">с 12 до 18 лет </t>
  </si>
  <si>
    <t>150-200</t>
  </si>
  <si>
    <t>200-250</t>
  </si>
  <si>
    <t>180-200</t>
  </si>
  <si>
    <t>60-100</t>
  </si>
  <si>
    <t>100-150</t>
  </si>
  <si>
    <t>250-300</t>
  </si>
  <si>
    <t>90-120</t>
  </si>
  <si>
    <t>100-120</t>
  </si>
  <si>
    <t>Гарнир</t>
  </si>
  <si>
    <t>180-230</t>
  </si>
  <si>
    <t>Фрукты</t>
  </si>
  <si>
    <t xml:space="preserve"> В соответствии с СанПиН 2.3/2.4.3590-20 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образования", Приложение 1"Масса порций для детей в зависимости от возраста ( в граммах)</t>
  </si>
  <si>
    <t>НАКОПИТЕЛЬНАЯ ВЕДОМОСТЬ к меню  горячий завтрак осенний,зимний, весний  сезон (с 7 до 11 лет)</t>
  </si>
  <si>
    <t>Бутерброд с джемом</t>
  </si>
  <si>
    <t>джем</t>
  </si>
  <si>
    <t>17/15</t>
  </si>
  <si>
    <t>Каша жидкая молочная  рисовая</t>
  </si>
  <si>
    <t>молоко сгущенное с сахаром 8,5%</t>
  </si>
  <si>
    <t>100/20</t>
  </si>
  <si>
    <t>№219-2011</t>
  </si>
  <si>
    <t>Запеканка творожная со сгущеным молоком</t>
  </si>
  <si>
    <t xml:space="preserve"> фарш говяжий</t>
  </si>
  <si>
    <t>сухофрукты</t>
  </si>
  <si>
    <t>№  67-2011</t>
  </si>
  <si>
    <t>№ 350-2011</t>
  </si>
  <si>
    <t>01.03 - 67%</t>
  </si>
  <si>
    <t>01.01-29.02 - 54%</t>
  </si>
  <si>
    <t>01.11.-31.12. -43%</t>
  </si>
  <si>
    <t>картофель - 01.09.-31.10.- 33%</t>
  </si>
  <si>
    <t>курица-тушка</t>
  </si>
  <si>
    <t>Салат овощной</t>
  </si>
  <si>
    <t>60</t>
  </si>
  <si>
    <t>№ 69-2013</t>
  </si>
  <si>
    <t xml:space="preserve">горошек зеленый консервированный </t>
  </si>
  <si>
    <t>морковь  до 01.01.-25%</t>
  </si>
  <si>
    <t>с 01.01 - 33%</t>
  </si>
  <si>
    <t>морковь до 01.01.-25%</t>
  </si>
  <si>
    <t>или филе куриное</t>
  </si>
  <si>
    <t>масса  готового мяса</t>
  </si>
  <si>
    <t xml:space="preserve">Бутерброд с маслом и повидлом </t>
  </si>
  <si>
    <t>250/18/5</t>
  </si>
  <si>
    <t xml:space="preserve">Отвар из шиповника </t>
  </si>
  <si>
    <t>плоды шиповника</t>
  </si>
  <si>
    <t>16/5/15</t>
  </si>
  <si>
    <t>Итого за 5 дней :</t>
  </si>
  <si>
    <t>Средняя за 1 день :</t>
  </si>
  <si>
    <t xml:space="preserve">Салат Здоровье  </t>
  </si>
  <si>
    <t>горошек зеленый консервированный</t>
  </si>
  <si>
    <t>или фарш  говяжий пром.производства</t>
  </si>
  <si>
    <t>Гречка по -купечески</t>
  </si>
  <si>
    <t>25/15</t>
  </si>
  <si>
    <t>выход</t>
  </si>
  <si>
    <t>4 день</t>
  </si>
  <si>
    <t>Горячий автрак</t>
  </si>
  <si>
    <t>Компот из сухофруктов +Витамин С</t>
  </si>
  <si>
    <t xml:space="preserve">Компот из яблок +Витамин С                                                                                                   </t>
  </si>
  <si>
    <t>яблоки свежие</t>
  </si>
  <si>
    <t>свекла - до 01.01 - 25%</t>
  </si>
  <si>
    <t>Булочка пром.производства</t>
  </si>
  <si>
    <t>Рис припущенный  ( 305-2011)</t>
  </si>
  <si>
    <t>крупа рис пропаренный</t>
  </si>
  <si>
    <t>(№ 305-2011)</t>
  </si>
  <si>
    <t xml:space="preserve">Соус томатный </t>
  </si>
  <si>
    <t>Яйцо отварное</t>
  </si>
  <si>
    <t>Яйцо отварное с зеленым горошком</t>
  </si>
  <si>
    <t>Сухофрукты  посичтаны к норме потребления фрукты свежие  по таблице замены пищевой продукции в 6,10 днях</t>
  </si>
  <si>
    <t>200/3</t>
  </si>
  <si>
    <t>(№219-2011)</t>
  </si>
  <si>
    <t>(№2-2011)</t>
  </si>
  <si>
    <t>(№ 1-2014)</t>
  </si>
  <si>
    <t>250/10</t>
  </si>
  <si>
    <t>Суп гороховый с птицей и гренками</t>
  </si>
  <si>
    <t>бульон от картофеля</t>
  </si>
  <si>
    <t>соль йодированное</t>
  </si>
  <si>
    <t>(№ 104-2018)</t>
  </si>
  <si>
    <t xml:space="preserve">Суп - пюре с птицей и гренками </t>
  </si>
  <si>
    <t>01.03. - 67%</t>
  </si>
  <si>
    <t>(№245-2006)</t>
  </si>
  <si>
    <t>морковь - до 01.01 - 20%</t>
  </si>
  <si>
    <t>сыр</t>
  </si>
  <si>
    <t>( № 10-2001)</t>
  </si>
  <si>
    <t xml:space="preserve">Салат из моркови с сыром  </t>
  </si>
  <si>
    <t>,</t>
  </si>
  <si>
    <t>30/10/10</t>
  </si>
  <si>
    <t>Йогурт</t>
  </si>
  <si>
    <t>кефир 2.5%</t>
  </si>
  <si>
    <t>( № 274-2006)</t>
  </si>
  <si>
    <t xml:space="preserve">Манник "Ванилька"  </t>
  </si>
  <si>
    <t>( №75-20133)</t>
  </si>
  <si>
    <t>(№ 158-2013)</t>
  </si>
  <si>
    <t xml:space="preserve">Суп с макаронными изделиями, картофелем и курицей </t>
  </si>
  <si>
    <t xml:space="preserve">Рис припущенный  </t>
  </si>
  <si>
    <t>курица- тушка</t>
  </si>
  <si>
    <t>или  филе куриное</t>
  </si>
  <si>
    <t>( № 80-2013)</t>
  </si>
  <si>
    <t xml:space="preserve">Салат из белокочанной капусты с зеленью </t>
  </si>
  <si>
    <t>фарш говяжий пром.производства</t>
  </si>
  <si>
    <t>или фарш домашний пром.производства</t>
  </si>
  <si>
    <t>Компот из свежих ягод</t>
  </si>
  <si>
    <t xml:space="preserve"> ягодно- яблочная  смесь "Рябинка" с/м</t>
  </si>
  <si>
    <t>(№ 106-2006)</t>
  </si>
  <si>
    <t>№ 601-2004)</t>
  </si>
  <si>
    <t>масло растительное для смазки</t>
  </si>
  <si>
    <t>или масло сливочное</t>
  </si>
  <si>
    <t xml:space="preserve">или филе куриное </t>
  </si>
  <si>
    <t>130</t>
  </si>
  <si>
    <t>Сырники творожные со сгущеным молоком пром. произ-ва</t>
  </si>
  <si>
    <t>250/15</t>
  </si>
  <si>
    <t xml:space="preserve"> 1 день     </t>
  </si>
  <si>
    <t>или говядина 1 категории</t>
  </si>
  <si>
    <t>сердце говяжье</t>
  </si>
  <si>
    <t xml:space="preserve"> или масло сливочное 72,5%</t>
  </si>
  <si>
    <t>горбуша с/м ( филе с кожей без костей)</t>
  </si>
  <si>
    <t xml:space="preserve"> или минтай с/м б/г (филе с кожей без костей)</t>
  </si>
  <si>
    <t>свинина мясная</t>
  </si>
  <si>
    <t xml:space="preserve">  минтай с/м б/г (филе с кожей без костей)</t>
  </si>
  <si>
    <t>или горбуша с/м ( филе с кожей без костей)</t>
  </si>
  <si>
    <t>или печень говяжья</t>
  </si>
  <si>
    <t>масса тушоного  мясао мяса</t>
  </si>
  <si>
    <t>курица -тушка</t>
  </si>
  <si>
    <t>масса отварной птицы</t>
  </si>
  <si>
    <t xml:space="preserve"> филе куриное</t>
  </si>
  <si>
    <t>Каша, овощное, яичное,или творожное, или мясное блюдо</t>
  </si>
  <si>
    <t>Третье блюдо (чай, какао, сок, компот, молоко, кефир и др.)</t>
  </si>
  <si>
    <t>Закуска (холодное блюдо),салат</t>
  </si>
  <si>
    <t>Первое блюдо</t>
  </si>
  <si>
    <t>Второе блюдо (мясное рыбное, блюдо из птицы)</t>
  </si>
  <si>
    <t>Нарезка из свежих помидоров с маслом</t>
  </si>
  <si>
    <t>или огурцы свежие</t>
  </si>
  <si>
    <t xml:space="preserve">Салат из отварной свеклы с солеными огурцами </t>
  </si>
  <si>
    <t>Салат из белокачанной капусты с морковью / до 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</si>
</sst>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-* #,##0.00_р_._-;\-* #,##0.00_р_._-;_-* &quot;-&quot;??_р_._-;_-@_-"/>
    <numFmt numFmtId="180" formatCode="_(* #,##0.00_);_(* \(#,##0.00\);_(* &quot;-&quot;??_);_(@_)"/>
    <numFmt numFmtId="181" formatCode="0.0"/>
    <numFmt numFmtId="182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Black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  <charset val="204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</font>
    <font>
      <i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1" fillId="0" borderId="0"/>
    <xf numFmtId="0" fontId="3" fillId="0" borderId="0"/>
    <xf numFmtId="179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1" fillId="0" borderId="0" applyFont="0" applyFill="0" applyBorder="0" applyAlignment="0" applyProtection="0"/>
  </cellStyleXfs>
  <cellXfs count="828">
    <xf numFmtId="0" fontId="0" fillId="0" borderId="0" xfId="0"/>
    <xf numFmtId="0" fontId="37" fillId="3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/>
    <xf numFmtId="0" fontId="38" fillId="0" borderId="1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/>
    <xf numFmtId="2" fontId="37" fillId="0" borderId="2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/>
    <xf numFmtId="2" fontId="37" fillId="0" borderId="1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2" fontId="37" fillId="0" borderId="2" xfId="0" applyNumberFormat="1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2" fontId="37" fillId="0" borderId="1" xfId="0" applyNumberFormat="1" applyFont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2" fontId="37" fillId="3" borderId="1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/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 wrapText="1"/>
    </xf>
    <xf numFmtId="1" fontId="40" fillId="0" borderId="1" xfId="0" applyNumberFormat="1" applyFont="1" applyBorder="1" applyAlignment="1">
      <alignment horizontal="center" vertical="center"/>
    </xf>
    <xf numFmtId="1" fontId="37" fillId="3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/>
    </xf>
    <xf numFmtId="2" fontId="42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4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2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vertical="center"/>
    </xf>
    <xf numFmtId="0" fontId="29" fillId="3" borderId="0" xfId="0" applyFont="1" applyFill="1"/>
    <xf numFmtId="0" fontId="27" fillId="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5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2" fontId="26" fillId="3" borderId="0" xfId="0" applyNumberFormat="1" applyFont="1" applyFill="1" applyBorder="1" applyAlignment="1">
      <alignment horizontal="center" vertical="center"/>
    </xf>
    <xf numFmtId="0" fontId="27" fillId="3" borderId="0" xfId="0" applyNumberFormat="1" applyFont="1" applyFill="1" applyBorder="1" applyAlignment="1">
      <alignment horizontal="center" vertical="center"/>
    </xf>
    <xf numFmtId="0" fontId="43" fillId="3" borderId="0" xfId="0" applyNumberFormat="1" applyFont="1" applyFill="1" applyBorder="1" applyAlignment="1">
      <alignment horizontal="center" vertical="center"/>
    </xf>
    <xf numFmtId="0" fontId="25" fillId="3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  <xf numFmtId="1" fontId="22" fillId="3" borderId="0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2" fontId="44" fillId="3" borderId="1" xfId="0" applyNumberFormat="1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1" fontId="25" fillId="3" borderId="1" xfId="5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9" fontId="22" fillId="3" borderId="1" xfId="0" applyNumberFormat="1" applyFont="1" applyFill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/>
    </xf>
    <xf numFmtId="181" fontId="22" fillId="3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1" fontId="45" fillId="0" borderId="0" xfId="0" applyNumberFormat="1" applyFont="1" applyAlignment="1">
      <alignment vertical="center"/>
    </xf>
    <xf numFmtId="0" fontId="45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2" fontId="8" fillId="2" borderId="0" xfId="1" applyNumberFormat="1" applyFont="1" applyFill="1" applyBorder="1" applyAlignment="1" applyProtection="1">
      <alignment horizontal="center" vertical="center" wrapText="1"/>
    </xf>
    <xf numFmtId="0" fontId="39" fillId="0" borderId="0" xfId="0" applyFont="1" applyProtection="1"/>
    <xf numFmtId="2" fontId="7" fillId="2" borderId="8" xfId="1" applyNumberFormat="1" applyFont="1" applyFill="1" applyBorder="1" applyAlignment="1" applyProtection="1">
      <alignment horizontal="center" vertical="center" wrapText="1"/>
    </xf>
    <xf numFmtId="2" fontId="8" fillId="3" borderId="0" xfId="1" applyNumberFormat="1" applyFont="1" applyFill="1" applyBorder="1" applyAlignment="1" applyProtection="1">
      <alignment horizontal="center" vertical="center"/>
    </xf>
    <xf numFmtId="0" fontId="39" fillId="5" borderId="0" xfId="0" applyFont="1" applyFill="1" applyProtection="1"/>
    <xf numFmtId="2" fontId="7" fillId="0" borderId="1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2" fontId="7" fillId="3" borderId="1" xfId="1" applyNumberFormat="1" applyFont="1" applyFill="1" applyBorder="1" applyAlignment="1" applyProtection="1">
      <alignment horizontal="center" vertical="center" wrapText="1"/>
    </xf>
    <xf numFmtId="2" fontId="7" fillId="3" borderId="0" xfId="1" applyNumberFormat="1" applyFont="1" applyFill="1" applyBorder="1" applyAlignment="1" applyProtection="1">
      <alignment horizontal="center" vertical="center" wrapText="1"/>
    </xf>
    <xf numFmtId="49" fontId="37" fillId="3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2" fontId="39" fillId="0" borderId="0" xfId="0" applyNumberFormat="1" applyFont="1" applyProtection="1"/>
    <xf numFmtId="0" fontId="39" fillId="3" borderId="1" xfId="0" applyFont="1" applyFill="1" applyBorder="1" applyAlignment="1" applyProtection="1">
      <alignment horizontal="right" vertical="center"/>
    </xf>
    <xf numFmtId="2" fontId="39" fillId="3" borderId="1" xfId="0" applyNumberFormat="1" applyFont="1" applyFill="1" applyBorder="1" applyAlignment="1" applyProtection="1">
      <alignment horizontal="center" vertical="center"/>
    </xf>
    <xf numFmtId="0" fontId="37" fillId="3" borderId="1" xfId="0" applyFont="1" applyFill="1" applyBorder="1" applyAlignment="1" applyProtection="1">
      <alignment horizontal="center" vertical="center"/>
    </xf>
    <xf numFmtId="2" fontId="37" fillId="3" borderId="1" xfId="0" applyNumberFormat="1" applyFont="1" applyFill="1" applyBorder="1" applyAlignment="1" applyProtection="1">
      <alignment horizontal="center"/>
    </xf>
    <xf numFmtId="0" fontId="39" fillId="3" borderId="9" xfId="0" applyFont="1" applyFill="1" applyBorder="1" applyAlignment="1" applyProtection="1">
      <alignment horizontal="right" vertical="center"/>
    </xf>
    <xf numFmtId="2" fontId="37" fillId="3" borderId="1" xfId="0" applyNumberFormat="1" applyFont="1" applyFill="1" applyBorder="1" applyAlignment="1" applyProtection="1">
      <alignment horizontal="center" vertical="center"/>
    </xf>
    <xf numFmtId="181" fontId="7" fillId="3" borderId="1" xfId="0" applyNumberFormat="1" applyFont="1" applyFill="1" applyBorder="1" applyAlignment="1" applyProtection="1">
      <alignment horizontal="center" vertical="center"/>
    </xf>
    <xf numFmtId="181" fontId="39" fillId="3" borderId="1" xfId="0" applyNumberFormat="1" applyFont="1" applyFill="1" applyBorder="1" applyAlignment="1" applyProtection="1">
      <alignment horizontal="right"/>
    </xf>
    <xf numFmtId="2" fontId="39" fillId="3" borderId="1" xfId="0" applyNumberFormat="1" applyFont="1" applyFill="1" applyBorder="1" applyAlignment="1" applyProtection="1">
      <alignment horizontal="center"/>
    </xf>
    <xf numFmtId="181" fontId="37" fillId="3" borderId="1" xfId="0" applyNumberFormat="1" applyFont="1" applyFill="1" applyBorder="1" applyAlignment="1" applyProtection="1">
      <alignment horizontal="center"/>
    </xf>
    <xf numFmtId="181" fontId="8" fillId="0" borderId="1" xfId="0" applyNumberFormat="1" applyFont="1" applyFill="1" applyBorder="1" applyAlignment="1" applyProtection="1">
      <alignment horizontal="center" vertical="center"/>
    </xf>
    <xf numFmtId="2" fontId="8" fillId="3" borderId="1" xfId="0" applyNumberFormat="1" applyFont="1" applyFill="1" applyBorder="1" applyAlignment="1" applyProtection="1">
      <alignment horizontal="right" vertical="center"/>
    </xf>
    <xf numFmtId="2" fontId="39" fillId="0" borderId="1" xfId="0" applyNumberFormat="1" applyFont="1" applyBorder="1" applyAlignment="1" applyProtection="1">
      <alignment horizontal="center"/>
    </xf>
    <xf numFmtId="2" fontId="39" fillId="3" borderId="1" xfId="0" applyNumberFormat="1" applyFont="1" applyFill="1" applyBorder="1" applyAlignment="1" applyProtection="1">
      <alignment horizontal="right"/>
    </xf>
    <xf numFmtId="181" fontId="46" fillId="3" borderId="1" xfId="0" applyNumberFormat="1" applyFont="1" applyFill="1" applyBorder="1" applyAlignment="1" applyProtection="1">
      <alignment horizontal="right"/>
    </xf>
    <xf numFmtId="181" fontId="39" fillId="3" borderId="9" xfId="0" applyNumberFormat="1" applyFont="1" applyFill="1" applyBorder="1" applyAlignment="1" applyProtection="1">
      <alignment horizontal="right" vertical="center"/>
    </xf>
    <xf numFmtId="0" fontId="37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181" fontId="7" fillId="3" borderId="1" xfId="0" applyNumberFormat="1" applyFont="1" applyFill="1" applyBorder="1" applyAlignment="1" applyProtection="1">
      <alignment horizontal="center" vertical="center" wrapText="1"/>
    </xf>
    <xf numFmtId="2" fontId="7" fillId="4" borderId="0" xfId="1" applyNumberFormat="1" applyFont="1" applyFill="1" applyBorder="1" applyAlignment="1" applyProtection="1">
      <alignment horizontal="center" vertical="center" wrapText="1"/>
    </xf>
    <xf numFmtId="0" fontId="39" fillId="4" borderId="0" xfId="0" applyFont="1" applyFill="1" applyAlignment="1" applyProtection="1">
      <alignment horizontal="center" vertical="center"/>
    </xf>
    <xf numFmtId="181" fontId="42" fillId="3" borderId="9" xfId="0" applyNumberFormat="1" applyFont="1" applyFill="1" applyBorder="1" applyAlignment="1" applyProtection="1">
      <alignment horizontal="left" vertical="center"/>
    </xf>
    <xf numFmtId="1" fontId="37" fillId="3" borderId="1" xfId="0" applyNumberFormat="1" applyFont="1" applyFill="1" applyBorder="1" applyAlignment="1" applyProtection="1">
      <alignment horizontal="center"/>
    </xf>
    <xf numFmtId="49" fontId="37" fillId="3" borderId="1" xfId="1" applyNumberFormat="1" applyFont="1" applyFill="1" applyBorder="1" applyAlignment="1" applyProtection="1">
      <alignment horizontal="center" vertical="center"/>
    </xf>
    <xf numFmtId="2" fontId="8" fillId="0" borderId="1" xfId="1" applyNumberFormat="1" applyFont="1" applyFill="1" applyBorder="1" applyAlignment="1" applyProtection="1">
      <alignment horizontal="right" vertical="center"/>
    </xf>
    <xf numFmtId="2" fontId="8" fillId="0" borderId="1" xfId="1" applyNumberFormat="1" applyFont="1" applyFill="1" applyBorder="1" applyAlignment="1" applyProtection="1">
      <alignment horizontal="center" vertical="center"/>
    </xf>
    <xf numFmtId="2" fontId="39" fillId="0" borderId="1" xfId="1" applyNumberFormat="1" applyFont="1" applyFill="1" applyBorder="1" applyAlignment="1" applyProtection="1">
      <alignment horizontal="center" vertical="center"/>
    </xf>
    <xf numFmtId="2" fontId="8" fillId="3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81" fontId="7" fillId="0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right" vertical="center"/>
    </xf>
    <xf numFmtId="181" fontId="39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39" fillId="3" borderId="1" xfId="0" applyFont="1" applyFill="1" applyBorder="1" applyAlignment="1" applyProtection="1">
      <alignment horizontal="right" vertical="center" wrapText="1"/>
    </xf>
    <xf numFmtId="0" fontId="39" fillId="3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181" fontId="39" fillId="0" borderId="1" xfId="0" applyNumberFormat="1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 vertical="center" wrapText="1"/>
    </xf>
    <xf numFmtId="2" fontId="8" fillId="3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left" vertical="center" wrapText="1"/>
    </xf>
    <xf numFmtId="49" fontId="37" fillId="0" borderId="1" xfId="0" applyNumberFormat="1" applyFont="1" applyFill="1" applyBorder="1" applyAlignment="1" applyProtection="1">
      <alignment horizontal="center" vertical="center"/>
    </xf>
    <xf numFmtId="2" fontId="37" fillId="0" borderId="1" xfId="0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Fill="1" applyBorder="1" applyAlignment="1" applyProtection="1">
      <alignment horizontal="center" vertical="center"/>
    </xf>
    <xf numFmtId="2" fontId="7" fillId="5" borderId="1" xfId="1" applyNumberFormat="1" applyFont="1" applyFill="1" applyBorder="1" applyAlignment="1" applyProtection="1">
      <alignment horizontal="center" vertical="center"/>
    </xf>
    <xf numFmtId="2" fontId="7" fillId="6" borderId="0" xfId="1" applyNumberFormat="1" applyFont="1" applyFill="1" applyBorder="1" applyAlignment="1" applyProtection="1">
      <alignment horizontal="center" vertical="center"/>
    </xf>
    <xf numFmtId="2" fontId="39" fillId="5" borderId="0" xfId="0" applyNumberFormat="1" applyFont="1" applyFill="1" applyProtection="1"/>
    <xf numFmtId="2" fontId="7" fillId="0" borderId="0" xfId="1" applyNumberFormat="1" applyFont="1" applyFill="1" applyBorder="1" applyAlignment="1" applyProtection="1">
      <alignment horizontal="center" vertical="center" wrapText="1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vertical="center"/>
    </xf>
    <xf numFmtId="2" fontId="7" fillId="3" borderId="1" xfId="1" applyNumberFormat="1" applyFont="1" applyFill="1" applyBorder="1" applyAlignment="1" applyProtection="1">
      <alignment horizontal="left" vertical="center" wrapText="1"/>
    </xf>
    <xf numFmtId="2" fontId="14" fillId="3" borderId="1" xfId="1" applyNumberFormat="1" applyFont="1" applyFill="1" applyBorder="1" applyAlignment="1" applyProtection="1">
      <alignment horizontal="center" vertical="center"/>
    </xf>
    <xf numFmtId="1" fontId="37" fillId="3" borderId="10" xfId="1" applyNumberFormat="1" applyFont="1" applyFill="1" applyBorder="1" applyAlignment="1" applyProtection="1">
      <alignment horizontal="center" vertical="center" wrapText="1"/>
    </xf>
    <xf numFmtId="2" fontId="8" fillId="3" borderId="1" xfId="1" applyNumberFormat="1" applyFont="1" applyFill="1" applyBorder="1" applyAlignment="1" applyProtection="1">
      <alignment horizontal="right" vertical="center"/>
    </xf>
    <xf numFmtId="2" fontId="16" fillId="3" borderId="1" xfId="1" applyNumberFormat="1" applyFont="1" applyFill="1" applyBorder="1" applyAlignment="1" applyProtection="1">
      <alignment horizontal="right" vertical="center"/>
    </xf>
    <xf numFmtId="2" fontId="7" fillId="3" borderId="1" xfId="0" applyNumberFormat="1" applyFont="1" applyFill="1" applyBorder="1" applyAlignment="1" applyProtection="1">
      <alignment horizontal="left" vertical="center" wrapText="1"/>
    </xf>
    <xf numFmtId="1" fontId="37" fillId="3" borderId="1" xfId="0" applyNumberFormat="1" applyFont="1" applyFill="1" applyBorder="1" applyAlignment="1" applyProtection="1">
      <alignment horizontal="center" vertical="center"/>
    </xf>
    <xf numFmtId="0" fontId="39" fillId="3" borderId="0" xfId="0" applyFont="1" applyFill="1" applyProtection="1"/>
    <xf numFmtId="2" fontId="8" fillId="0" borderId="1" xfId="0" applyNumberFormat="1" applyFont="1" applyFill="1" applyBorder="1" applyAlignment="1" applyProtection="1">
      <alignment horizontal="center" vertical="center"/>
    </xf>
    <xf numFmtId="2" fontId="16" fillId="0" borderId="1" xfId="1" applyNumberFormat="1" applyFont="1" applyFill="1" applyBorder="1" applyAlignment="1" applyProtection="1">
      <alignment horizontal="right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2" fontId="8" fillId="3" borderId="1" xfId="1" applyNumberFormat="1" applyFont="1" applyFill="1" applyBorder="1" applyAlignment="1" applyProtection="1">
      <alignment horizontal="right" vertical="center" wrapText="1"/>
    </xf>
    <xf numFmtId="2" fontId="37" fillId="3" borderId="1" xfId="1" applyNumberFormat="1" applyFont="1" applyFill="1" applyBorder="1" applyAlignment="1" applyProtection="1">
      <alignment horizontal="center" vertical="center"/>
    </xf>
    <xf numFmtId="2" fontId="8" fillId="4" borderId="0" xfId="1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2" fontId="7" fillId="0" borderId="1" xfId="1" applyNumberFormat="1" applyFont="1" applyFill="1" applyBorder="1" applyAlignment="1" applyProtection="1">
      <alignment horizontal="right" vertical="center"/>
    </xf>
    <xf numFmtId="49" fontId="37" fillId="0" borderId="1" xfId="1" applyNumberFormat="1" applyFont="1" applyFill="1" applyBorder="1" applyAlignment="1" applyProtection="1">
      <alignment horizontal="center" vertical="center"/>
    </xf>
    <xf numFmtId="2" fontId="39" fillId="0" borderId="1" xfId="0" applyNumberFormat="1" applyFont="1" applyFill="1" applyBorder="1" applyAlignment="1" applyProtection="1">
      <alignment horizontal="center" vertical="center"/>
    </xf>
    <xf numFmtId="49" fontId="39" fillId="0" borderId="1" xfId="1" applyNumberFormat="1" applyFont="1" applyFill="1" applyBorder="1" applyAlignment="1" applyProtection="1">
      <alignment horizontal="center" vertical="center"/>
    </xf>
    <xf numFmtId="0" fontId="39" fillId="0" borderId="1" xfId="0" applyNumberFormat="1" applyFont="1" applyFill="1" applyBorder="1" applyAlignment="1" applyProtection="1">
      <alignment horizontal="right" vertical="center" wrapText="1"/>
    </xf>
    <xf numFmtId="0" fontId="39" fillId="0" borderId="1" xfId="0" applyNumberFormat="1" applyFont="1" applyFill="1" applyBorder="1" applyAlignment="1" applyProtection="1">
      <alignment horizontal="right" vertical="top" wrapText="1"/>
    </xf>
    <xf numFmtId="0" fontId="39" fillId="0" borderId="1" xfId="0" applyNumberFormat="1" applyFont="1" applyFill="1" applyBorder="1" applyAlignment="1" applyProtection="1">
      <alignment horizontal="right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right" vertical="center"/>
    </xf>
    <xf numFmtId="2" fontId="7" fillId="3" borderId="1" xfId="1" applyNumberFormat="1" applyFont="1" applyFill="1" applyBorder="1" applyAlignment="1" applyProtection="1">
      <alignment horizontal="left" vertical="center"/>
    </xf>
    <xf numFmtId="1" fontId="37" fillId="3" borderId="1" xfId="1" applyNumberFormat="1" applyFont="1" applyFill="1" applyBorder="1" applyAlignment="1" applyProtection="1">
      <alignment horizontal="center" vertical="center"/>
    </xf>
    <xf numFmtId="181" fontId="37" fillId="3" borderId="1" xfId="1" applyNumberFormat="1" applyFont="1" applyFill="1" applyBorder="1" applyAlignment="1" applyProtection="1">
      <alignment horizontal="center" vertical="center"/>
    </xf>
    <xf numFmtId="49" fontId="39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vertical="center"/>
    </xf>
    <xf numFmtId="2" fontId="39" fillId="3" borderId="1" xfId="0" applyNumberFormat="1" applyFont="1" applyFill="1" applyBorder="1" applyAlignment="1" applyProtection="1">
      <alignment horizontal="right" vertical="center"/>
    </xf>
    <xf numFmtId="2" fontId="7" fillId="0" borderId="1" xfId="0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1" fontId="37" fillId="0" borderId="1" xfId="1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2" fontId="39" fillId="3" borderId="1" xfId="1" applyNumberFormat="1" applyFont="1" applyFill="1" applyBorder="1" applyAlignment="1" applyProtection="1">
      <alignment horizontal="center" vertical="center"/>
    </xf>
    <xf numFmtId="181" fontId="39" fillId="3" borderId="1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2" fontId="8" fillId="2" borderId="0" xfId="1" applyNumberFormat="1" applyFont="1" applyFill="1" applyBorder="1" applyProtection="1"/>
    <xf numFmtId="2" fontId="7" fillId="0" borderId="9" xfId="0" applyNumberFormat="1" applyFont="1" applyFill="1" applyBorder="1" applyAlignment="1" applyProtection="1">
      <alignment horizontal="left" vertical="center" wrapText="1"/>
    </xf>
    <xf numFmtId="2" fontId="7" fillId="0" borderId="8" xfId="0" applyNumberFormat="1" applyFont="1" applyFill="1" applyBorder="1" applyAlignment="1" applyProtection="1">
      <alignment horizontal="left" vertical="center" wrapText="1"/>
    </xf>
    <xf numFmtId="2" fontId="7" fillId="0" borderId="11" xfId="0" applyNumberFormat="1" applyFont="1" applyFill="1" applyBorder="1" applyAlignment="1" applyProtection="1">
      <alignment horizontal="left" vertical="center" wrapText="1"/>
    </xf>
    <xf numFmtId="2" fontId="37" fillId="4" borderId="1" xfId="0" applyNumberFormat="1" applyFont="1" applyFill="1" applyBorder="1" applyAlignment="1" applyProtection="1">
      <alignment horizontal="center" vertical="center"/>
    </xf>
    <xf numFmtId="2" fontId="37" fillId="0" borderId="0" xfId="0" applyNumberFormat="1" applyFont="1" applyFill="1" applyBorder="1" applyAlignment="1" applyProtection="1">
      <alignment horizontal="center" vertical="center"/>
    </xf>
    <xf numFmtId="2" fontId="7" fillId="0" borderId="2" xfId="1" applyNumberFormat="1" applyFont="1" applyFill="1" applyBorder="1" applyAlignment="1" applyProtection="1">
      <alignment horizontal="center" vertical="center"/>
    </xf>
    <xf numFmtId="2" fontId="7" fillId="0" borderId="11" xfId="1" applyNumberFormat="1" applyFont="1" applyFill="1" applyBorder="1" applyAlignment="1" applyProtection="1">
      <alignment horizontal="center" vertical="center"/>
    </xf>
    <xf numFmtId="2" fontId="7" fillId="0" borderId="8" xfId="1" applyNumberFormat="1" applyFont="1" applyFill="1" applyBorder="1" applyAlignment="1" applyProtection="1">
      <alignment horizontal="center" vertical="center" wrapText="1"/>
    </xf>
    <xf numFmtId="2" fontId="7" fillId="0" borderId="10" xfId="1" applyNumberFormat="1" applyFont="1" applyFill="1" applyBorder="1" applyAlignment="1" applyProtection="1">
      <alignment horizontal="center" vertical="center"/>
    </xf>
    <xf numFmtId="2" fontId="7" fillId="2" borderId="9" xfId="0" applyNumberFormat="1" applyFont="1" applyFill="1" applyBorder="1" applyAlignment="1" applyProtection="1">
      <alignment vertical="center"/>
    </xf>
    <xf numFmtId="2" fontId="7" fillId="2" borderId="8" xfId="0" applyNumberFormat="1" applyFont="1" applyFill="1" applyBorder="1" applyAlignment="1" applyProtection="1">
      <alignment vertical="center"/>
    </xf>
    <xf numFmtId="2" fontId="7" fillId="2" borderId="11" xfId="0" applyNumberFormat="1" applyFont="1" applyFill="1" applyBorder="1" applyAlignment="1" applyProtection="1">
      <alignment vertical="center"/>
    </xf>
    <xf numFmtId="49" fontId="37" fillId="2" borderId="1" xfId="0" applyNumberFormat="1" applyFont="1" applyFill="1" applyBorder="1" applyAlignment="1" applyProtection="1">
      <alignment horizontal="center" vertical="center"/>
    </xf>
    <xf numFmtId="181" fontId="19" fillId="0" borderId="1" xfId="0" applyNumberFormat="1" applyFont="1" applyFill="1" applyBorder="1" applyAlignment="1" applyProtection="1">
      <alignment horizontal="center" vertical="center"/>
    </xf>
    <xf numFmtId="181" fontId="39" fillId="2" borderId="9" xfId="0" applyNumberFormat="1" applyFont="1" applyFill="1" applyBorder="1" applyAlignment="1" applyProtection="1">
      <alignment horizontal="right" vertical="center"/>
    </xf>
    <xf numFmtId="2" fontId="39" fillId="0" borderId="1" xfId="0" applyNumberFormat="1" applyFont="1" applyFill="1" applyBorder="1" applyAlignment="1" applyProtection="1">
      <alignment horizontal="right" vertical="center"/>
    </xf>
    <xf numFmtId="2" fontId="39" fillId="0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right" vertic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2" fontId="37" fillId="0" borderId="1" xfId="1" applyNumberFormat="1" applyFont="1" applyFill="1" applyBorder="1" applyAlignment="1" applyProtection="1">
      <alignment horizontal="center" vertical="center"/>
    </xf>
    <xf numFmtId="181" fontId="8" fillId="0" borderId="0" xfId="0" applyNumberFormat="1" applyFont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vertical="center"/>
    </xf>
    <xf numFmtId="2" fontId="8" fillId="0" borderId="1" xfId="1" applyNumberFormat="1" applyFont="1" applyFill="1" applyBorder="1" applyAlignment="1" applyProtection="1">
      <alignment horizontal="right" vertical="center" wrapText="1"/>
    </xf>
    <xf numFmtId="2" fontId="8" fillId="0" borderId="1" xfId="6" applyNumberFormat="1" applyFont="1" applyFill="1" applyBorder="1" applyAlignment="1" applyProtection="1">
      <alignment horizontal="center" vertical="center"/>
    </xf>
    <xf numFmtId="2" fontId="8" fillId="0" borderId="1" xfId="4" applyNumberFormat="1" applyFont="1" applyFill="1" applyBorder="1" applyAlignment="1" applyProtection="1">
      <alignment horizontal="center" vertical="center"/>
    </xf>
    <xf numFmtId="0" fontId="37" fillId="3" borderId="9" xfId="1" applyFont="1" applyFill="1" applyBorder="1" applyAlignment="1" applyProtection="1">
      <alignment vertical="center" wrapText="1"/>
    </xf>
    <xf numFmtId="0" fontId="37" fillId="3" borderId="8" xfId="1" applyFont="1" applyFill="1" applyBorder="1" applyAlignment="1" applyProtection="1">
      <alignment vertical="center" wrapText="1"/>
    </xf>
    <xf numFmtId="0" fontId="37" fillId="3" borderId="11" xfId="1" applyFont="1" applyFill="1" applyBorder="1" applyAlignment="1" applyProtection="1">
      <alignment vertical="center" wrapText="1"/>
    </xf>
    <xf numFmtId="0" fontId="37" fillId="3" borderId="1" xfId="1" applyFont="1" applyFill="1" applyBorder="1" applyAlignment="1" applyProtection="1">
      <alignment horizontal="center" vertical="center" wrapText="1"/>
    </xf>
    <xf numFmtId="2" fontId="39" fillId="3" borderId="1" xfId="1" applyNumberFormat="1" applyFont="1" applyFill="1" applyBorder="1" applyAlignment="1" applyProtection="1">
      <alignment horizontal="center" vertical="center" wrapText="1"/>
    </xf>
    <xf numFmtId="0" fontId="39" fillId="3" borderId="1" xfId="1" applyFont="1" applyFill="1" applyBorder="1" applyAlignment="1" applyProtection="1">
      <alignment horizontal="right" vertical="center" wrapText="1"/>
    </xf>
    <xf numFmtId="0" fontId="39" fillId="0" borderId="1" xfId="0" applyFont="1" applyFill="1" applyBorder="1" applyAlignment="1" applyProtection="1">
      <alignment horizontal="right" vertical="center"/>
    </xf>
    <xf numFmtId="0" fontId="39" fillId="0" borderId="1" xfId="0" applyFont="1" applyBorder="1" applyProtection="1"/>
    <xf numFmtId="181" fontId="39" fillId="0" borderId="1" xfId="1" applyNumberFormat="1" applyFont="1" applyFill="1" applyBorder="1" applyAlignment="1" applyProtection="1">
      <alignment horizontal="right" vertical="center" wrapText="1"/>
    </xf>
    <xf numFmtId="0" fontId="37" fillId="3" borderId="1" xfId="1" applyFont="1" applyFill="1" applyBorder="1" applyAlignment="1" applyProtection="1">
      <alignment horizontal="right" vertical="center" wrapText="1"/>
    </xf>
    <xf numFmtId="2" fontId="37" fillId="3" borderId="1" xfId="1" applyNumberFormat="1" applyFont="1" applyFill="1" applyBorder="1" applyAlignment="1" applyProtection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 wrapText="1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center" vertical="center"/>
    </xf>
    <xf numFmtId="0" fontId="47" fillId="0" borderId="1" xfId="0" applyFont="1" applyBorder="1" applyProtection="1"/>
    <xf numFmtId="181" fontId="39" fillId="0" borderId="1" xfId="0" applyNumberFormat="1" applyFont="1" applyFill="1" applyBorder="1" applyAlignment="1" applyProtection="1">
      <alignment horizontal="right"/>
    </xf>
    <xf numFmtId="2" fontId="39" fillId="0" borderId="1" xfId="0" applyNumberFormat="1" applyFont="1" applyFill="1" applyBorder="1" applyAlignment="1" applyProtection="1">
      <alignment horizontal="right"/>
    </xf>
    <xf numFmtId="181" fontId="7" fillId="5" borderId="2" xfId="1" applyNumberFormat="1" applyFont="1" applyFill="1" applyBorder="1" applyAlignment="1" applyProtection="1">
      <alignment horizontal="center" vertical="center"/>
    </xf>
    <xf numFmtId="181" fontId="7" fillId="6" borderId="0" xfId="1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vertical="center"/>
    </xf>
    <xf numFmtId="2" fontId="7" fillId="3" borderId="1" xfId="0" applyNumberFormat="1" applyFont="1" applyFill="1" applyBorder="1" applyAlignment="1" applyProtection="1">
      <alignment horizontal="left" vertical="center"/>
    </xf>
    <xf numFmtId="10" fontId="37" fillId="3" borderId="9" xfId="1" applyNumberFormat="1" applyFont="1" applyFill="1" applyBorder="1" applyAlignment="1" applyProtection="1">
      <alignment vertical="center" wrapText="1"/>
    </xf>
    <xf numFmtId="10" fontId="37" fillId="3" borderId="1" xfId="1" applyNumberFormat="1" applyFont="1" applyFill="1" applyBorder="1" applyAlignment="1" applyProtection="1">
      <alignment vertical="center" wrapText="1"/>
    </xf>
    <xf numFmtId="0" fontId="37" fillId="3" borderId="1" xfId="1" applyFont="1" applyFill="1" applyBorder="1" applyAlignment="1" applyProtection="1">
      <alignment horizontal="center" vertical="center"/>
    </xf>
    <xf numFmtId="2" fontId="8" fillId="3" borderId="10" xfId="0" applyNumberFormat="1" applyFont="1" applyFill="1" applyBorder="1" applyAlignment="1" applyProtection="1">
      <alignment horizontal="center" vertical="center"/>
    </xf>
    <xf numFmtId="0" fontId="37" fillId="3" borderId="10" xfId="1" applyFont="1" applyFill="1" applyBorder="1" applyAlignment="1" applyProtection="1">
      <alignment horizontal="center" vertical="center" wrapText="1"/>
    </xf>
    <xf numFmtId="0" fontId="37" fillId="3" borderId="10" xfId="1" applyFont="1" applyFill="1" applyBorder="1" applyAlignment="1" applyProtection="1">
      <alignment horizontal="center" vertical="center"/>
    </xf>
    <xf numFmtId="2" fontId="39" fillId="3" borderId="10" xfId="1" applyNumberFormat="1" applyFont="1" applyFill="1" applyBorder="1" applyAlignment="1" applyProtection="1">
      <alignment horizontal="center" vertical="center" wrapText="1"/>
    </xf>
    <xf numFmtId="0" fontId="39" fillId="3" borderId="10" xfId="1" applyFont="1" applyFill="1" applyBorder="1" applyAlignment="1" applyProtection="1">
      <alignment horizontal="right" vertical="center"/>
    </xf>
    <xf numFmtId="2" fontId="8" fillId="3" borderId="1" xfId="1" applyNumberFormat="1" applyFont="1" applyFill="1" applyBorder="1" applyAlignment="1" applyProtection="1">
      <alignment horizontal="center" vertical="center" wrapText="1"/>
    </xf>
    <xf numFmtId="0" fontId="37" fillId="3" borderId="10" xfId="1" applyNumberFormat="1" applyFont="1" applyFill="1" applyBorder="1" applyAlignment="1" applyProtection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2" fontId="37" fillId="0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2" fontId="37" fillId="0" borderId="1" xfId="1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 vertical="center" wrapText="1"/>
    </xf>
    <xf numFmtId="1" fontId="39" fillId="0" borderId="1" xfId="0" applyNumberFormat="1" applyFont="1" applyFill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 wrapText="1"/>
    </xf>
    <xf numFmtId="2" fontId="7" fillId="0" borderId="0" xfId="0" applyNumberFormat="1" applyFont="1" applyBorder="1" applyAlignment="1" applyProtection="1">
      <alignment horizontal="center" vertical="center"/>
    </xf>
    <xf numFmtId="181" fontId="42" fillId="2" borderId="9" xfId="0" applyNumberFormat="1" applyFont="1" applyFill="1" applyBorder="1" applyAlignment="1" applyProtection="1">
      <alignment horizontal="left" vertical="center"/>
    </xf>
    <xf numFmtId="2" fontId="20" fillId="0" borderId="1" xfId="0" applyNumberFormat="1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/>
    </xf>
    <xf numFmtId="2" fontId="20" fillId="0" borderId="1" xfId="1" applyNumberFormat="1" applyFont="1" applyFill="1" applyBorder="1" applyAlignment="1" applyProtection="1">
      <alignment horizontal="right" vertical="center"/>
    </xf>
    <xf numFmtId="2" fontId="48" fillId="3" borderId="1" xfId="0" applyNumberFormat="1" applyFont="1" applyFill="1" applyBorder="1" applyAlignment="1" applyProtection="1">
      <alignment horizontal="right"/>
    </xf>
    <xf numFmtId="181" fontId="48" fillId="2" borderId="1" xfId="0" applyNumberFormat="1" applyFont="1" applyFill="1" applyBorder="1" applyAlignment="1" applyProtection="1">
      <alignment horizontal="right" vertical="center"/>
    </xf>
    <xf numFmtId="2" fontId="37" fillId="5" borderId="1" xfId="1" applyNumberFormat="1" applyFont="1" applyFill="1" applyBorder="1" applyAlignment="1" applyProtection="1">
      <alignment horizontal="center" vertical="center"/>
    </xf>
    <xf numFmtId="2" fontId="37" fillId="6" borderId="0" xfId="1" applyNumberFormat="1" applyFont="1" applyFill="1" applyBorder="1" applyAlignment="1" applyProtection="1">
      <alignment horizontal="center" vertical="center"/>
    </xf>
    <xf numFmtId="181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</xf>
    <xf numFmtId="1" fontId="7" fillId="3" borderId="10" xfId="1" applyNumberFormat="1" applyFont="1" applyFill="1" applyBorder="1" applyAlignment="1" applyProtection="1">
      <alignment horizontal="center" vertical="center" wrapText="1"/>
    </xf>
    <xf numFmtId="2" fontId="8" fillId="3" borderId="10" xfId="1" applyNumberFormat="1" applyFont="1" applyFill="1" applyBorder="1" applyAlignment="1" applyProtection="1">
      <alignment horizontal="right" vertical="center"/>
    </xf>
    <xf numFmtId="2" fontId="8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181" fontId="8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 vertical="center"/>
    </xf>
    <xf numFmtId="2" fontId="7" fillId="3" borderId="2" xfId="1" applyNumberFormat="1" applyFont="1" applyFill="1" applyBorder="1" applyAlignment="1" applyProtection="1">
      <alignment horizontal="center" vertical="center" wrapText="1"/>
    </xf>
    <xf numFmtId="1" fontId="37" fillId="3" borderId="1" xfId="1" applyNumberFormat="1" applyFont="1" applyFill="1" applyBorder="1" applyAlignment="1" applyProtection="1">
      <alignment horizontal="center" vertical="center" wrapText="1"/>
    </xf>
    <xf numFmtId="0" fontId="37" fillId="0" borderId="10" xfId="0" applyNumberFormat="1" applyFont="1" applyFill="1" applyBorder="1" applyAlignment="1" applyProtection="1">
      <alignment horizontal="left" vertical="center"/>
    </xf>
    <xf numFmtId="0" fontId="39" fillId="0" borderId="10" xfId="0" applyNumberFormat="1" applyFont="1" applyFill="1" applyBorder="1" applyAlignment="1" applyProtection="1">
      <alignment horizontal="center" vertical="center"/>
    </xf>
    <xf numFmtId="1" fontId="37" fillId="0" borderId="10" xfId="1" applyNumberFormat="1" applyFont="1" applyFill="1" applyBorder="1" applyAlignment="1" applyProtection="1">
      <alignment horizontal="center" vertical="center" wrapText="1"/>
    </xf>
    <xf numFmtId="0" fontId="39" fillId="0" borderId="10" xfId="0" applyNumberFormat="1" applyFont="1" applyFill="1" applyBorder="1" applyAlignment="1" applyProtection="1">
      <alignment horizontal="right" vertical="center"/>
    </xf>
    <xf numFmtId="2" fontId="39" fillId="0" borderId="10" xfId="0" applyNumberFormat="1" applyFont="1" applyFill="1" applyBorder="1" applyAlignment="1" applyProtection="1">
      <alignment horizontal="center" vertical="center"/>
    </xf>
    <xf numFmtId="0" fontId="37" fillId="0" borderId="10" xfId="0" applyNumberFormat="1" applyFont="1" applyFill="1" applyBorder="1" applyAlignment="1" applyProtection="1">
      <alignment horizontal="right" vertical="center"/>
    </xf>
    <xf numFmtId="2" fontId="37" fillId="0" borderId="10" xfId="0" applyNumberFormat="1" applyFont="1" applyFill="1" applyBorder="1" applyAlignment="1" applyProtection="1">
      <alignment horizontal="center" vertical="center"/>
    </xf>
    <xf numFmtId="2" fontId="9" fillId="6" borderId="0" xfId="1" applyNumberFormat="1" applyFont="1" applyFill="1" applyBorder="1" applyAlignment="1" applyProtection="1">
      <alignment horizontal="center" vertical="center"/>
    </xf>
    <xf numFmtId="2" fontId="37" fillId="0" borderId="2" xfId="1" applyNumberFormat="1" applyFont="1" applyFill="1" applyBorder="1" applyAlignment="1" applyProtection="1">
      <alignment horizontal="center" vertical="center" wrapText="1"/>
    </xf>
    <xf numFmtId="1" fontId="7" fillId="3" borderId="1" xfId="1" applyNumberFormat="1" applyFont="1" applyFill="1" applyBorder="1" applyAlignment="1" applyProtection="1">
      <alignment horizontal="center" vertical="center"/>
    </xf>
    <xf numFmtId="2" fontId="7" fillId="7" borderId="0" xfId="1" applyNumberFormat="1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right" vertical="center" wrapText="1"/>
    </xf>
    <xf numFmtId="1" fontId="20" fillId="3" borderId="1" xfId="0" applyNumberFormat="1" applyFont="1" applyFill="1" applyBorder="1" applyAlignment="1" applyProtection="1">
      <alignment horizontal="center" vertical="center"/>
    </xf>
    <xf numFmtId="2" fontId="8" fillId="7" borderId="0" xfId="1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righ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48" fillId="3" borderId="1" xfId="0" applyFont="1" applyFill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/>
    </xf>
    <xf numFmtId="2" fontId="7" fillId="3" borderId="0" xfId="1" applyNumberFormat="1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right" vertical="center"/>
    </xf>
    <xf numFmtId="2" fontId="39" fillId="2" borderId="1" xfId="1" applyNumberFormat="1" applyFont="1" applyFill="1" applyBorder="1" applyAlignment="1" applyProtection="1">
      <alignment horizontal="center" vertical="center"/>
    </xf>
    <xf numFmtId="2" fontId="39" fillId="0" borderId="1" xfId="0" applyNumberFormat="1" applyFont="1" applyBorder="1" applyProtection="1"/>
    <xf numFmtId="2" fontId="11" fillId="0" borderId="1" xfId="0" applyNumberFormat="1" applyFont="1" applyBorder="1" applyProtection="1"/>
    <xf numFmtId="2" fontId="11" fillId="3" borderId="1" xfId="0" applyNumberFormat="1" applyFont="1" applyFill="1" applyBorder="1" applyProtection="1"/>
    <xf numFmtId="2" fontId="39" fillId="0" borderId="0" xfId="0" applyNumberFormat="1" applyFont="1" applyBorder="1" applyProtection="1"/>
    <xf numFmtId="0" fontId="20" fillId="3" borderId="1" xfId="0" applyNumberFormat="1" applyFont="1" applyFill="1" applyBorder="1" applyAlignment="1" applyProtection="1">
      <alignment horizontal="center" vertical="center"/>
    </xf>
    <xf numFmtId="0" fontId="48" fillId="3" borderId="1" xfId="0" applyFont="1" applyFill="1" applyBorder="1" applyAlignment="1" applyProtection="1">
      <alignment horizontal="right" vertical="center" wrapText="1"/>
    </xf>
    <xf numFmtId="0" fontId="37" fillId="0" borderId="1" xfId="0" applyFont="1" applyBorder="1" applyAlignment="1" applyProtection="1">
      <alignment horizontal="left"/>
    </xf>
    <xf numFmtId="2" fontId="39" fillId="0" borderId="1" xfId="0" applyNumberFormat="1" applyFont="1" applyBorder="1" applyAlignment="1" applyProtection="1">
      <alignment horizontal="center" vertical="center"/>
    </xf>
    <xf numFmtId="1" fontId="42" fillId="0" borderId="1" xfId="1" applyNumberFormat="1" applyFont="1" applyFill="1" applyBorder="1" applyAlignment="1" applyProtection="1">
      <alignment horizontal="center" vertical="center"/>
    </xf>
    <xf numFmtId="0" fontId="42" fillId="3" borderId="1" xfId="0" applyFont="1" applyFill="1" applyBorder="1" applyAlignment="1" applyProtection="1">
      <alignment horizontal="center" vertical="center"/>
    </xf>
    <xf numFmtId="2" fontId="7" fillId="8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2" fontId="7" fillId="0" borderId="1" xfId="1" applyNumberFormat="1" applyFont="1" applyFill="1" applyBorder="1" applyAlignment="1" applyProtection="1">
      <alignment horizontal="left" vertical="center"/>
    </xf>
    <xf numFmtId="2" fontId="14" fillId="0" borderId="1" xfId="1" applyNumberFormat="1" applyFont="1" applyFill="1" applyBorder="1" applyAlignment="1" applyProtection="1">
      <alignment horizontal="center" vertical="center"/>
    </xf>
    <xf numFmtId="0" fontId="37" fillId="3" borderId="1" xfId="1" applyNumberFormat="1" applyFont="1" applyFill="1" applyBorder="1" applyAlignment="1" applyProtection="1">
      <alignment horizontal="center" vertical="center"/>
    </xf>
    <xf numFmtId="2" fontId="7" fillId="3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7" fillId="0" borderId="0" xfId="0" applyFont="1" applyBorder="1" applyProtection="1"/>
    <xf numFmtId="0" fontId="7" fillId="0" borderId="0" xfId="0" applyFont="1" applyProtection="1"/>
    <xf numFmtId="0" fontId="39" fillId="9" borderId="0" xfId="0" applyFont="1" applyFill="1" applyProtection="1"/>
    <xf numFmtId="2" fontId="37" fillId="2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right" vertical="center"/>
    </xf>
    <xf numFmtId="2" fontId="8" fillId="0" borderId="0" xfId="1" applyNumberFormat="1" applyFont="1" applyFill="1" applyBorder="1" applyAlignment="1" applyProtection="1">
      <alignment vertical="center"/>
    </xf>
    <xf numFmtId="2" fontId="7" fillId="0" borderId="12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" fontId="39" fillId="3" borderId="1" xfId="0" applyNumberFormat="1" applyFont="1" applyFill="1" applyBorder="1" applyAlignment="1" applyProtection="1">
      <alignment horizontal="center" vertical="center"/>
    </xf>
    <xf numFmtId="0" fontId="37" fillId="0" borderId="9" xfId="0" applyNumberFormat="1" applyFont="1" applyFill="1" applyBorder="1" applyAlignment="1" applyProtection="1">
      <alignment horizontal="left" vertical="center"/>
    </xf>
    <xf numFmtId="2" fontId="39" fillId="0" borderId="11" xfId="0" applyNumberFormat="1" applyFont="1" applyFill="1" applyBorder="1" applyAlignment="1" applyProtection="1">
      <alignment horizontal="center" vertical="center"/>
    </xf>
    <xf numFmtId="0" fontId="39" fillId="0" borderId="9" xfId="0" applyNumberFormat="1" applyFont="1" applyFill="1" applyBorder="1" applyAlignment="1" applyProtection="1">
      <alignment horizontal="right" wrapText="1"/>
    </xf>
    <xf numFmtId="0" fontId="39" fillId="0" borderId="9" xfId="0" applyNumberFormat="1" applyFont="1" applyFill="1" applyBorder="1" applyAlignment="1" applyProtection="1">
      <alignment horizontal="right" vertical="center" wrapText="1"/>
    </xf>
    <xf numFmtId="2" fontId="39" fillId="0" borderId="11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right"/>
    </xf>
    <xf numFmtId="1" fontId="3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left" vertical="center"/>
    </xf>
    <xf numFmtId="2" fontId="8" fillId="0" borderId="1" xfId="1" applyNumberFormat="1" applyFont="1" applyFill="1" applyBorder="1" applyAlignment="1" applyProtection="1">
      <alignment vertical="center"/>
    </xf>
    <xf numFmtId="2" fontId="12" fillId="3" borderId="9" xfId="1" applyNumberFormat="1" applyFont="1" applyFill="1" applyBorder="1" applyAlignment="1" applyProtection="1">
      <alignment horizontal="center" vertical="center"/>
    </xf>
    <xf numFmtId="2" fontId="12" fillId="3" borderId="8" xfId="1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0" xfId="0" applyNumberFormat="1" applyFont="1" applyFill="1" applyBorder="1" applyAlignment="1" applyProtection="1">
      <alignment horizontal="center" vertical="center" wrapText="1"/>
    </xf>
    <xf numFmtId="49" fontId="42" fillId="0" borderId="1" xfId="0" applyNumberFormat="1" applyFont="1" applyBorder="1" applyAlignment="1" applyProtection="1">
      <alignment horizontal="center" vertical="center"/>
    </xf>
    <xf numFmtId="2" fontId="42" fillId="0" borderId="1" xfId="0" applyNumberFormat="1" applyFont="1" applyBorder="1" applyAlignment="1" applyProtection="1">
      <alignment horizontal="center" vertical="center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2" fontId="7" fillId="2" borderId="9" xfId="0" applyNumberFormat="1" applyFont="1" applyFill="1" applyBorder="1" applyAlignment="1" applyProtection="1">
      <alignment vertical="center" wrapText="1"/>
    </xf>
    <xf numFmtId="2" fontId="7" fillId="0" borderId="9" xfId="0" applyNumberFormat="1" applyFont="1" applyBorder="1" applyAlignment="1" applyProtection="1">
      <alignment vertical="center" wrapText="1"/>
    </xf>
    <xf numFmtId="2" fontId="7" fillId="0" borderId="8" xfId="0" applyNumberFormat="1" applyFont="1" applyBorder="1" applyAlignment="1" applyProtection="1">
      <alignment vertical="center" wrapText="1"/>
    </xf>
    <xf numFmtId="2" fontId="7" fillId="0" borderId="11" xfId="0" applyNumberFormat="1" applyFont="1" applyBorder="1" applyAlignment="1" applyProtection="1">
      <alignment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center" vertical="center"/>
    </xf>
    <xf numFmtId="2" fontId="9" fillId="3" borderId="1" xfId="1" applyNumberFormat="1" applyFont="1" applyFill="1" applyBorder="1" applyAlignment="1" applyProtection="1">
      <alignment horizontal="right" vertical="center"/>
    </xf>
    <xf numFmtId="2" fontId="9" fillId="3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vertical="center"/>
    </xf>
    <xf numFmtId="181" fontId="8" fillId="0" borderId="1" xfId="0" applyNumberFormat="1" applyFont="1" applyBorder="1" applyAlignment="1" applyProtection="1">
      <alignment horizontal="center" vertical="center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1" fontId="8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0" fontId="39" fillId="0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right" vertical="center" wrapText="1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181" fontId="7" fillId="0" borderId="1" xfId="0" applyNumberFormat="1" applyFont="1" applyFill="1" applyBorder="1" applyAlignment="1" applyProtection="1">
      <alignment vertical="center"/>
    </xf>
    <xf numFmtId="0" fontId="37" fillId="2" borderId="1" xfId="1" applyFont="1" applyFill="1" applyBorder="1" applyAlignment="1" applyProtection="1">
      <alignment horizontal="center" vertic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2" fontId="8" fillId="2" borderId="0" xfId="1" applyNumberFormat="1" applyFont="1" applyFill="1" applyBorder="1" applyAlignment="1" applyProtection="1">
      <alignment vertical="center"/>
    </xf>
    <xf numFmtId="2" fontId="37" fillId="3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Border="1" applyProtection="1"/>
    <xf numFmtId="181" fontId="37" fillId="0" borderId="9" xfId="1" applyNumberFormat="1" applyFont="1" applyFill="1" applyBorder="1" applyAlignment="1" applyProtection="1">
      <alignment vertical="center" wrapText="1"/>
    </xf>
    <xf numFmtId="181" fontId="37" fillId="0" borderId="8" xfId="1" applyNumberFormat="1" applyFont="1" applyFill="1" applyBorder="1" applyAlignment="1" applyProtection="1">
      <alignment vertical="center" wrapText="1"/>
    </xf>
    <xf numFmtId="181" fontId="37" fillId="0" borderId="11" xfId="1" applyNumberFormat="1" applyFont="1" applyFill="1" applyBorder="1" applyAlignment="1" applyProtection="1">
      <alignment vertical="center" wrapText="1"/>
    </xf>
    <xf numFmtId="49" fontId="37" fillId="2" borderId="1" xfId="1" applyNumberFormat="1" applyFont="1" applyFill="1" applyBorder="1" applyAlignment="1" applyProtection="1">
      <alignment horizontal="center" vertical="center"/>
    </xf>
    <xf numFmtId="49" fontId="39" fillId="0" borderId="1" xfId="1" applyNumberFormat="1" applyFont="1" applyBorder="1" applyAlignment="1" applyProtection="1">
      <alignment horizontal="center" vertical="center"/>
    </xf>
    <xf numFmtId="2" fontId="8" fillId="0" borderId="1" xfId="1" applyNumberFormat="1" applyFont="1" applyBorder="1" applyAlignment="1" applyProtection="1">
      <alignment horizontal="center" vertical="center"/>
    </xf>
    <xf numFmtId="2" fontId="9" fillId="0" borderId="1" xfId="1" applyNumberFormat="1" applyFont="1" applyFill="1" applyBorder="1" applyAlignment="1" applyProtection="1">
      <alignment horizontal="right" vertical="center"/>
    </xf>
    <xf numFmtId="2" fontId="9" fillId="0" borderId="1" xfId="1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horizontal="center" vertical="center"/>
    </xf>
    <xf numFmtId="181" fontId="39" fillId="2" borderId="1" xfId="1" applyNumberFormat="1" applyFont="1" applyFill="1" applyBorder="1" applyAlignment="1" applyProtection="1">
      <alignment horizontal="right" vertical="center"/>
    </xf>
    <xf numFmtId="2" fontId="7" fillId="0" borderId="1" xfId="1" applyNumberFormat="1" applyFont="1" applyFill="1" applyBorder="1" applyAlignment="1" applyProtection="1">
      <alignment vertical="center"/>
    </xf>
    <xf numFmtId="2" fontId="8" fillId="0" borderId="2" xfId="0" applyNumberFormat="1" applyFont="1" applyFill="1" applyBorder="1" applyAlignment="1" applyProtection="1">
      <alignment horizontal="right" vertical="center"/>
    </xf>
    <xf numFmtId="2" fontId="39" fillId="2" borderId="2" xfId="1" applyNumberFormat="1" applyFont="1" applyFill="1" applyBorder="1" applyAlignment="1" applyProtection="1">
      <alignment horizontal="center" vertical="center"/>
    </xf>
    <xf numFmtId="49" fontId="39" fillId="0" borderId="2" xfId="1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Fill="1" applyBorder="1" applyAlignment="1" applyProtection="1">
      <alignment horizontal="center" vertical="center"/>
    </xf>
    <xf numFmtId="2" fontId="7" fillId="3" borderId="2" xfId="1" applyNumberFormat="1" applyFont="1" applyFill="1" applyBorder="1" applyAlignment="1" applyProtection="1">
      <alignment horizontal="center" vertical="center"/>
    </xf>
    <xf numFmtId="2" fontId="7" fillId="0" borderId="2" xfId="1" applyNumberFormat="1" applyFont="1" applyFill="1" applyBorder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vertical="center"/>
    </xf>
    <xf numFmtId="2" fontId="7" fillId="5" borderId="9" xfId="1" applyNumberFormat="1" applyFont="1" applyFill="1" applyBorder="1" applyAlignment="1" applyProtection="1">
      <alignment horizontal="left" vertical="center" wrapText="1"/>
    </xf>
    <xf numFmtId="2" fontId="7" fillId="5" borderId="8" xfId="1" applyNumberFormat="1" applyFont="1" applyFill="1" applyBorder="1" applyAlignment="1" applyProtection="1">
      <alignment horizontal="left" vertical="center"/>
    </xf>
    <xf numFmtId="2" fontId="37" fillId="5" borderId="11" xfId="1" applyNumberFormat="1" applyFont="1" applyFill="1" applyBorder="1" applyAlignment="1" applyProtection="1">
      <alignment horizontal="left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1" applyFont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right" vertical="center" wrapText="1"/>
    </xf>
    <xf numFmtId="2" fontId="39" fillId="2" borderId="1" xfId="0" applyNumberFormat="1" applyFont="1" applyFill="1" applyBorder="1" applyAlignment="1" applyProtection="1">
      <alignment horizontal="right" vertical="center"/>
    </xf>
    <xf numFmtId="2" fontId="39" fillId="2" borderId="1" xfId="0" applyNumberFormat="1" applyFont="1" applyFill="1" applyBorder="1" applyAlignment="1" applyProtection="1">
      <alignment horizontal="right" vertical="center" wrapText="1"/>
    </xf>
    <xf numFmtId="2" fontId="39" fillId="2" borderId="1" xfId="0" applyNumberFormat="1" applyFont="1" applyFill="1" applyBorder="1" applyAlignment="1" applyProtection="1">
      <alignment horizontal="center" vertical="center"/>
    </xf>
    <xf numFmtId="181" fontId="39" fillId="2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/>
    </xf>
    <xf numFmtId="2" fontId="7" fillId="3" borderId="11" xfId="0" applyNumberFormat="1" applyFont="1" applyFill="1" applyBorder="1" applyAlignment="1" applyProtection="1">
      <alignment horizontal="center" vertical="center" wrapText="1"/>
    </xf>
    <xf numFmtId="181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37" fillId="0" borderId="1" xfId="1" applyFont="1" applyFill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horizontal="center" vertical="center"/>
    </xf>
    <xf numFmtId="0" fontId="42" fillId="0" borderId="1" xfId="0" applyFont="1" applyFill="1" applyBorder="1" applyAlignment="1" applyProtection="1">
      <alignment horizontal="center" vertical="center"/>
    </xf>
    <xf numFmtId="0" fontId="47" fillId="0" borderId="1" xfId="0" applyFont="1" applyFill="1" applyBorder="1" applyProtection="1"/>
    <xf numFmtId="181" fontId="7" fillId="5" borderId="0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Protection="1"/>
    <xf numFmtId="181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Protection="1"/>
    <xf numFmtId="0" fontId="39" fillId="3" borderId="1" xfId="0" applyNumberFormat="1" applyFont="1" applyFill="1" applyBorder="1" applyAlignment="1" applyProtection="1">
      <alignment horizontal="right"/>
    </xf>
    <xf numFmtId="0" fontId="7" fillId="3" borderId="1" xfId="0" applyFont="1" applyFill="1" applyBorder="1" applyAlignment="1" applyProtection="1">
      <alignment vertical="center" wrapText="1"/>
    </xf>
    <xf numFmtId="0" fontId="37" fillId="3" borderId="1" xfId="0" applyFont="1" applyFill="1" applyBorder="1" applyAlignment="1" applyProtection="1">
      <alignment vertical="center"/>
    </xf>
    <xf numFmtId="0" fontId="39" fillId="3" borderId="1" xfId="0" applyFont="1" applyFill="1" applyBorder="1" applyAlignment="1" applyProtection="1">
      <alignment vertical="center"/>
    </xf>
    <xf numFmtId="2" fontId="39" fillId="0" borderId="1" xfId="0" applyNumberFormat="1" applyFont="1" applyFill="1" applyBorder="1" applyAlignment="1" applyProtection="1">
      <alignment horizontal="right" vertical="center" wrapText="1"/>
    </xf>
    <xf numFmtId="2" fontId="40" fillId="0" borderId="1" xfId="0" applyNumberFormat="1" applyFont="1" applyBorder="1" applyAlignment="1" applyProtection="1">
      <alignment horizontal="center"/>
    </xf>
    <xf numFmtId="2" fontId="49" fillId="0" borderId="1" xfId="0" applyNumberFormat="1" applyFont="1" applyBorder="1" applyAlignment="1" applyProtection="1">
      <alignment horizontal="center"/>
    </xf>
    <xf numFmtId="2" fontId="50" fillId="3" borderId="9" xfId="0" applyNumberFormat="1" applyFont="1" applyFill="1" applyBorder="1" applyAlignment="1" applyProtection="1">
      <alignment horizontal="center" vertical="center"/>
    </xf>
    <xf numFmtId="2" fontId="50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right"/>
    </xf>
    <xf numFmtId="2" fontId="0" fillId="0" borderId="9" xfId="0" applyNumberForma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/>
    </xf>
    <xf numFmtId="0" fontId="49" fillId="0" borderId="1" xfId="0" applyFont="1" applyBorder="1" applyAlignment="1" applyProtection="1">
      <alignment horizontal="center"/>
    </xf>
    <xf numFmtId="1" fontId="50" fillId="3" borderId="9" xfId="0" applyNumberFormat="1" applyFont="1" applyFill="1" applyBorder="1" applyAlignment="1" applyProtection="1">
      <alignment horizontal="center" vertical="center"/>
    </xf>
    <xf numFmtId="1" fontId="50" fillId="3" borderId="1" xfId="0" applyNumberFormat="1" applyFont="1" applyFill="1" applyBorder="1" applyAlignment="1" applyProtection="1">
      <alignment horizontal="center" vertical="center"/>
    </xf>
    <xf numFmtId="2" fontId="49" fillId="3" borderId="9" xfId="0" applyNumberFormat="1" applyFont="1" applyFill="1" applyBorder="1" applyAlignment="1" applyProtection="1">
      <alignment horizontal="center" vertical="center"/>
    </xf>
    <xf numFmtId="2" fontId="49" fillId="3" borderId="1" xfId="0" applyNumberFormat="1" applyFont="1" applyFill="1" applyBorder="1" applyAlignment="1" applyProtection="1">
      <alignment horizontal="center" vertical="center"/>
    </xf>
    <xf numFmtId="2" fontId="51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center" vertical="center"/>
    </xf>
    <xf numFmtId="0" fontId="51" fillId="0" borderId="1" xfId="0" applyFont="1" applyBorder="1" applyProtection="1"/>
    <xf numFmtId="0" fontId="52" fillId="0" borderId="1" xfId="0" applyFont="1" applyBorder="1" applyProtection="1"/>
    <xf numFmtId="2" fontId="53" fillId="3" borderId="9" xfId="0" applyNumberFormat="1" applyFont="1" applyFill="1" applyBorder="1" applyAlignment="1" applyProtection="1">
      <alignment horizontal="center" vertical="center"/>
    </xf>
    <xf numFmtId="2" fontId="53" fillId="3" borderId="1" xfId="0" applyNumberFormat="1" applyFont="1" applyFill="1" applyBorder="1" applyAlignment="1" applyProtection="1">
      <alignment horizontal="center" vertical="center"/>
    </xf>
    <xf numFmtId="181" fontId="7" fillId="3" borderId="1" xfId="1" applyNumberFormat="1" applyFont="1" applyFill="1" applyBorder="1" applyAlignment="1" applyProtection="1">
      <alignment horizontal="center" vertical="center"/>
    </xf>
    <xf numFmtId="0" fontId="39" fillId="3" borderId="1" xfId="0" applyFont="1" applyFill="1" applyBorder="1" applyProtection="1"/>
    <xf numFmtId="0" fontId="48" fillId="3" borderId="1" xfId="0" applyFont="1" applyFill="1" applyBorder="1" applyProtection="1"/>
    <xf numFmtId="0" fontId="11" fillId="3" borderId="0" xfId="0" applyFont="1" applyFill="1" applyProtection="1"/>
    <xf numFmtId="2" fontId="37" fillId="6" borderId="0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7" fillId="0" borderId="9" xfId="1" applyNumberFormat="1" applyFont="1" applyFill="1" applyBorder="1" applyAlignment="1" applyProtection="1">
      <alignment horizontal="left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37" fillId="0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2" fontId="7" fillId="3" borderId="8" xfId="1" applyNumberFormat="1" applyFont="1" applyFill="1" applyBorder="1" applyAlignment="1" applyProtection="1">
      <alignment horizontal="center" vertical="center"/>
    </xf>
    <xf numFmtId="2" fontId="7" fillId="3" borderId="2" xfId="1" applyNumberFormat="1" applyFont="1" applyFill="1" applyBorder="1" applyAlignment="1" applyProtection="1">
      <alignment horizontal="center" vertical="center" wrapText="1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7" fillId="3" borderId="2" xfId="0" applyNumberFormat="1" applyFont="1" applyFill="1" applyBorder="1" applyAlignment="1" applyProtection="1">
      <alignment horizontal="center" vertical="center"/>
    </xf>
    <xf numFmtId="181" fontId="37" fillId="3" borderId="9" xfId="0" applyNumberFormat="1" applyFont="1" applyFill="1" applyBorder="1" applyAlignment="1">
      <alignment horizontal="left" vertical="center"/>
    </xf>
    <xf numFmtId="2" fontId="39" fillId="3" borderId="1" xfId="0" applyNumberFormat="1" applyFont="1" applyFill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right" wrapText="1"/>
    </xf>
    <xf numFmtId="181" fontId="39" fillId="0" borderId="1" xfId="0" applyNumberFormat="1" applyFont="1" applyBorder="1" applyAlignment="1">
      <alignment horizontal="center"/>
    </xf>
    <xf numFmtId="2" fontId="39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2" fontId="39" fillId="2" borderId="1" xfId="0" applyNumberFormat="1" applyFont="1" applyFill="1" applyBorder="1" applyAlignment="1">
      <alignment horizontal="right" vertical="center"/>
    </xf>
    <xf numFmtId="2" fontId="39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right" vertical="center"/>
    </xf>
    <xf numFmtId="2" fontId="37" fillId="2" borderId="1" xfId="0" applyNumberFormat="1" applyFont="1" applyFill="1" applyBorder="1" applyAlignment="1">
      <alignment horizontal="right" vertical="center"/>
    </xf>
    <xf numFmtId="2" fontId="37" fillId="0" borderId="1" xfId="0" applyNumberFormat="1" applyFont="1" applyFill="1" applyBorder="1" applyAlignment="1">
      <alignment horizontal="center" vertical="center"/>
    </xf>
    <xf numFmtId="1" fontId="37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center" vertical="center"/>
    </xf>
    <xf numFmtId="2" fontId="37" fillId="0" borderId="1" xfId="1" applyNumberFormat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right" vertical="center"/>
    </xf>
    <xf numFmtId="2" fontId="7" fillId="5" borderId="2" xfId="1" applyNumberFormat="1" applyFont="1" applyFill="1" applyBorder="1" applyAlignment="1" applyProtection="1">
      <alignment horizontal="center" vertical="center"/>
    </xf>
    <xf numFmtId="49" fontId="37" fillId="0" borderId="10" xfId="0" applyNumberFormat="1" applyFont="1" applyFill="1" applyBorder="1" applyAlignment="1" applyProtection="1">
      <alignment horizontal="center" vertical="center"/>
    </xf>
    <xf numFmtId="2" fontId="7" fillId="3" borderId="1" xfId="1" applyNumberFormat="1" applyFont="1" applyFill="1" applyBorder="1" applyAlignment="1" applyProtection="1">
      <alignment horizontal="left" vertical="center"/>
    </xf>
    <xf numFmtId="2" fontId="7" fillId="3" borderId="10" xfId="1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37" fillId="0" borderId="10" xfId="1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left" vertical="center"/>
    </xf>
    <xf numFmtId="2" fontId="7" fillId="3" borderId="2" xfId="1" applyNumberFormat="1" applyFont="1" applyFill="1" applyBorder="1" applyAlignment="1" applyProtection="1">
      <alignment horizontal="center" vertical="center" wrapText="1"/>
    </xf>
    <xf numFmtId="181" fontId="37" fillId="3" borderId="9" xfId="0" applyNumberFormat="1" applyFont="1" applyFill="1" applyBorder="1" applyAlignment="1" applyProtection="1">
      <alignment horizontal="left" vertical="center"/>
    </xf>
    <xf numFmtId="2" fontId="7" fillId="0" borderId="11" xfId="0" applyNumberFormat="1" applyFont="1" applyFill="1" applyBorder="1" applyAlignment="1" applyProtection="1">
      <alignment horizontal="center" vertical="center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7" fillId="3" borderId="1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" fontId="37" fillId="3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37" fillId="3" borderId="1" xfId="0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right" vertical="center" wrapText="1"/>
    </xf>
    <xf numFmtId="2" fontId="8" fillId="3" borderId="1" xfId="1" applyNumberFormat="1" applyFont="1" applyFill="1" applyBorder="1" applyAlignment="1">
      <alignment horizontal="center" vertical="center"/>
    </xf>
    <xf numFmtId="2" fontId="39" fillId="3" borderId="1" xfId="1" applyNumberFormat="1" applyFont="1" applyFill="1" applyBorder="1" applyAlignment="1">
      <alignment horizontal="center" vertical="center"/>
    </xf>
    <xf numFmtId="181" fontId="39" fillId="3" borderId="1" xfId="0" applyNumberFormat="1" applyFont="1" applyFill="1" applyBorder="1" applyAlignment="1">
      <alignment horizontal="right"/>
    </xf>
    <xf numFmtId="0" fontId="42" fillId="10" borderId="1" xfId="0" applyFont="1" applyFill="1" applyBorder="1" applyAlignment="1">
      <alignment horizontal="left" vertical="center"/>
    </xf>
    <xf numFmtId="2" fontId="7" fillId="10" borderId="1" xfId="1" applyNumberFormat="1" applyFont="1" applyFill="1" applyBorder="1" applyAlignment="1" applyProtection="1">
      <alignment horizontal="left" vertical="center"/>
    </xf>
    <xf numFmtId="2" fontId="7" fillId="10" borderId="1" xfId="1" applyNumberFormat="1" applyFont="1" applyFill="1" applyBorder="1" applyAlignment="1" applyProtection="1">
      <alignment horizontal="center" vertical="center"/>
    </xf>
    <xf numFmtId="0" fontId="42" fillId="11" borderId="1" xfId="0" applyFont="1" applyFill="1" applyBorder="1" applyAlignment="1">
      <alignment horizontal="left" vertical="center"/>
    </xf>
    <xf numFmtId="2" fontId="7" fillId="11" borderId="1" xfId="1" applyNumberFormat="1" applyFont="1" applyFill="1" applyBorder="1" applyAlignment="1" applyProtection="1">
      <alignment horizontal="left" vertical="center"/>
    </xf>
    <xf numFmtId="2" fontId="7" fillId="11" borderId="1" xfId="1" applyNumberFormat="1" applyFont="1" applyFill="1" applyBorder="1" applyAlignment="1" applyProtection="1">
      <alignment horizontal="center" vertical="center"/>
    </xf>
    <xf numFmtId="2" fontId="7" fillId="11" borderId="8" xfId="1" applyNumberFormat="1" applyFont="1" applyFill="1" applyBorder="1" applyAlignment="1" applyProtection="1">
      <alignment horizontal="center" vertical="center"/>
    </xf>
    <xf numFmtId="2" fontId="8" fillId="0" borderId="8" xfId="1" applyNumberFormat="1" applyFont="1" applyFill="1" applyBorder="1" applyAlignment="1" applyProtection="1">
      <alignment horizontal="center" vertical="center"/>
    </xf>
    <xf numFmtId="2" fontId="8" fillId="0" borderId="11" xfId="1" applyNumberFormat="1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4" fillId="12" borderId="1" xfId="0" applyFont="1" applyFill="1" applyBorder="1" applyAlignment="1">
      <alignment horizontal="center" vertical="center"/>
    </xf>
    <xf numFmtId="1" fontId="55" fillId="12" borderId="1" xfId="0" applyNumberFormat="1" applyFont="1" applyFill="1" applyBorder="1" applyAlignment="1">
      <alignment horizontal="center" vertical="center"/>
    </xf>
    <xf numFmtId="0" fontId="55" fillId="12" borderId="1" xfId="0" applyNumberFormat="1" applyFont="1" applyFill="1" applyBorder="1" applyAlignment="1">
      <alignment horizontal="center" vertical="center"/>
    </xf>
    <xf numFmtId="2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1" fontId="55" fillId="0" borderId="1" xfId="0" applyNumberFormat="1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39" fillId="0" borderId="0" xfId="0" applyFont="1"/>
    <xf numFmtId="2" fontId="55" fillId="0" borderId="1" xfId="0" applyNumberFormat="1" applyFont="1" applyBorder="1" applyAlignment="1">
      <alignment horizontal="center" vertical="center" wrapText="1"/>
    </xf>
    <xf numFmtId="1" fontId="55" fillId="0" borderId="1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0" fontId="55" fillId="0" borderId="1" xfId="0" applyNumberFormat="1" applyFont="1" applyBorder="1" applyAlignment="1">
      <alignment horizontal="center" vertical="center" wrapText="1"/>
    </xf>
    <xf numFmtId="0" fontId="55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 wrapText="1"/>
    </xf>
    <xf numFmtId="2" fontId="5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55" fillId="0" borderId="1" xfId="0" applyNumberFormat="1" applyFont="1" applyBorder="1" applyAlignment="1">
      <alignment horizontal="center" vertical="center"/>
    </xf>
    <xf numFmtId="0" fontId="39" fillId="0" borderId="0" xfId="0" applyNumberFormat="1" applyFont="1"/>
    <xf numFmtId="0" fontId="36" fillId="0" borderId="0" xfId="0" applyNumberFormat="1" applyFont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/>
    <xf numFmtId="2" fontId="45" fillId="0" borderId="1" xfId="0" applyNumberFormat="1" applyFont="1" applyBorder="1" applyAlignment="1">
      <alignment wrapText="1"/>
    </xf>
    <xf numFmtId="49" fontId="45" fillId="0" borderId="1" xfId="0" applyNumberFormat="1" applyFont="1" applyBorder="1"/>
    <xf numFmtId="181" fontId="25" fillId="3" borderId="1" xfId="0" applyNumberFormat="1" applyFont="1" applyFill="1" applyBorder="1" applyAlignment="1">
      <alignment horizontal="center" vertical="center"/>
    </xf>
    <xf numFmtId="181" fontId="27" fillId="3" borderId="1" xfId="0" applyNumberFormat="1" applyFont="1" applyFill="1" applyBorder="1" applyAlignment="1">
      <alignment horizontal="center" vertical="center"/>
    </xf>
    <xf numFmtId="1" fontId="27" fillId="3" borderId="1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7" fillId="3" borderId="11" xfId="0" applyNumberFormat="1" applyFont="1" applyFill="1" applyBorder="1" applyAlignment="1" applyProtection="1">
      <alignment horizontal="center" vertical="center"/>
    </xf>
    <xf numFmtId="2" fontId="7" fillId="3" borderId="1" xfId="1" applyNumberFormat="1" applyFont="1" applyFill="1" applyBorder="1" applyAlignment="1" applyProtection="1">
      <alignment horizontal="left" vertical="center"/>
    </xf>
    <xf numFmtId="2" fontId="17" fillId="0" borderId="13" xfId="0" applyNumberFormat="1" applyFont="1" applyFill="1" applyBorder="1" applyAlignment="1" applyProtection="1">
      <alignment horizontal="center" vertical="center"/>
    </xf>
    <xf numFmtId="181" fontId="37" fillId="3" borderId="9" xfId="0" applyNumberFormat="1" applyFont="1" applyFill="1" applyBorder="1" applyAlignment="1" applyProtection="1">
      <alignment horizontal="left" vertical="center"/>
    </xf>
    <xf numFmtId="2" fontId="7" fillId="3" borderId="1" xfId="1" applyNumberFormat="1" applyFont="1" applyFill="1" applyBorder="1" applyAlignment="1" applyProtection="1">
      <alignment horizontal="center" vertical="center"/>
    </xf>
    <xf numFmtId="1" fontId="35" fillId="0" borderId="0" xfId="0" applyNumberFormat="1" applyFont="1" applyFill="1" applyAlignment="1">
      <alignment horizontal="center" vertical="center"/>
    </xf>
    <xf numFmtId="2" fontId="25" fillId="3" borderId="1" xfId="5" applyNumberFormat="1" applyFont="1" applyFill="1" applyBorder="1" applyAlignment="1">
      <alignment horizontal="center" vertical="center"/>
    </xf>
    <xf numFmtId="1" fontId="44" fillId="3" borderId="1" xfId="0" applyNumberFormat="1" applyFont="1" applyFill="1" applyBorder="1" applyAlignment="1">
      <alignment horizontal="center" vertical="center"/>
    </xf>
    <xf numFmtId="1" fontId="43" fillId="3" borderId="1" xfId="0" applyNumberFormat="1" applyFont="1" applyFill="1" applyBorder="1" applyAlignment="1">
      <alignment horizontal="center" vertical="center"/>
    </xf>
    <xf numFmtId="1" fontId="37" fillId="2" borderId="1" xfId="1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81" fontId="37" fillId="2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48" fillId="3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right"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Alignment="1" applyProtection="1">
      <alignment horizontal="right"/>
    </xf>
    <xf numFmtId="2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81" fontId="8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2" fontId="37" fillId="0" borderId="9" xfId="0" applyNumberFormat="1" applyFont="1" applyFill="1" applyBorder="1" applyAlignment="1">
      <alignment horizontal="left" vertical="center"/>
    </xf>
    <xf numFmtId="2" fontId="39" fillId="0" borderId="11" xfId="0" applyNumberFormat="1" applyFont="1" applyFill="1" applyBorder="1" applyAlignment="1">
      <alignment horizontal="center" vertical="center" wrapText="1"/>
    </xf>
    <xf numFmtId="2" fontId="39" fillId="0" borderId="14" xfId="0" applyNumberFormat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right" vertical="center"/>
    </xf>
    <xf numFmtId="2" fontId="7" fillId="3" borderId="1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9" fillId="0" borderId="9" xfId="0" applyFont="1" applyBorder="1" applyAlignment="1">
      <alignment horizontal="right"/>
    </xf>
    <xf numFmtId="0" fontId="39" fillId="0" borderId="9" xfId="0" applyFont="1" applyFill="1" applyBorder="1" applyAlignment="1">
      <alignment horizontal="right"/>
    </xf>
    <xf numFmtId="2" fontId="39" fillId="0" borderId="1" xfId="0" applyNumberFormat="1" applyFont="1" applyFill="1" applyBorder="1" applyAlignment="1">
      <alignment horizontal="center"/>
    </xf>
    <xf numFmtId="0" fontId="39" fillId="0" borderId="1" xfId="0" applyFont="1" applyFill="1" applyBorder="1"/>
    <xf numFmtId="2" fontId="7" fillId="3" borderId="1" xfId="1" applyNumberFormat="1" applyFont="1" applyFill="1" applyBorder="1" applyAlignment="1">
      <alignment horizontal="left" vertical="center" wrapText="1"/>
    </xf>
    <xf numFmtId="2" fontId="14" fillId="3" borderId="1" xfId="1" applyNumberFormat="1" applyFont="1" applyFill="1" applyBorder="1" applyAlignment="1">
      <alignment horizontal="center" vertical="center"/>
    </xf>
    <xf numFmtId="1" fontId="37" fillId="3" borderId="10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right" vertical="center"/>
    </xf>
    <xf numFmtId="2" fontId="16" fillId="3" borderId="1" xfId="1" applyNumberFormat="1" applyFont="1" applyFill="1" applyBorder="1" applyAlignment="1">
      <alignment horizontal="right" vertical="center"/>
    </xf>
    <xf numFmtId="2" fontId="7" fillId="3" borderId="1" xfId="1" applyNumberFormat="1" applyFont="1" applyFill="1" applyBorder="1" applyAlignment="1">
      <alignment horizontal="right" vertical="center"/>
    </xf>
    <xf numFmtId="2" fontId="39" fillId="0" borderId="1" xfId="0" applyNumberFormat="1" applyFont="1" applyBorder="1" applyAlignment="1">
      <alignment horizontal="right"/>
    </xf>
    <xf numFmtId="0" fontId="37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wrapText="1"/>
    </xf>
    <xf numFmtId="1" fontId="3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0" fontId="37" fillId="3" borderId="1" xfId="0" applyFont="1" applyFill="1" applyBorder="1"/>
    <xf numFmtId="0" fontId="39" fillId="3" borderId="1" xfId="0" applyFont="1" applyFill="1" applyBorder="1"/>
    <xf numFmtId="0" fontId="37" fillId="3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39" fillId="3" borderId="1" xfId="0" applyNumberFormat="1" applyFont="1" applyFill="1" applyBorder="1" applyAlignment="1">
      <alignment horizontal="right" vertical="center" wrapText="1"/>
    </xf>
    <xf numFmtId="2" fontId="37" fillId="3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right"/>
    </xf>
    <xf numFmtId="2" fontId="51" fillId="3" borderId="1" xfId="0" applyNumberFormat="1" applyFont="1" applyFill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center" vertical="center"/>
    </xf>
    <xf numFmtId="181" fontId="9" fillId="3" borderId="1" xfId="0" applyNumberFormat="1" applyFont="1" applyFill="1" applyBorder="1" applyAlignment="1">
      <alignment horizontal="center" vertical="center"/>
    </xf>
    <xf numFmtId="2" fontId="39" fillId="3" borderId="2" xfId="0" applyNumberFormat="1" applyFont="1" applyFill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 applyProtection="1">
      <alignment horizontal="right" vertical="center" wrapText="1"/>
    </xf>
    <xf numFmtId="0" fontId="37" fillId="3" borderId="1" xfId="0" applyFont="1" applyFill="1" applyBorder="1" applyAlignment="1" applyProtection="1">
      <alignment horizontal="left" vertical="center" wrapText="1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left" vertical="center"/>
    </xf>
    <xf numFmtId="181" fontId="27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82" fontId="8" fillId="3" borderId="1" xfId="0" applyNumberFormat="1" applyFont="1" applyFill="1" applyBorder="1" applyAlignment="1">
      <alignment horizontal="center" vertical="center" wrapText="1"/>
    </xf>
    <xf numFmtId="10" fontId="37" fillId="0" borderId="9" xfId="1" applyNumberFormat="1" applyFont="1" applyFill="1" applyBorder="1" applyAlignment="1">
      <alignment vertical="center" wrapText="1"/>
    </xf>
    <xf numFmtId="10" fontId="37" fillId="0" borderId="1" xfId="1" applyNumberFormat="1" applyFont="1" applyFill="1" applyBorder="1" applyAlignment="1">
      <alignment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/>
    </xf>
    <xf numFmtId="181" fontId="39" fillId="3" borderId="9" xfId="0" applyNumberFormat="1" applyFont="1" applyFill="1" applyBorder="1" applyAlignment="1">
      <alignment horizontal="right" vertical="center"/>
    </xf>
    <xf numFmtId="2" fontId="8" fillId="3" borderId="10" xfId="0" applyNumberFormat="1" applyFont="1" applyFill="1" applyBorder="1" applyAlignment="1">
      <alignment horizontal="center" vertical="center"/>
    </xf>
    <xf numFmtId="2" fontId="37" fillId="3" borderId="10" xfId="1" applyNumberFormat="1" applyFont="1" applyFill="1" applyBorder="1" applyAlignment="1">
      <alignment horizontal="center" vertical="center" wrapText="1"/>
    </xf>
    <xf numFmtId="0" fontId="37" fillId="3" borderId="10" xfId="1" applyFont="1" applyFill="1" applyBorder="1" applyAlignment="1">
      <alignment horizontal="center" vertical="center"/>
    </xf>
    <xf numFmtId="2" fontId="37" fillId="3" borderId="10" xfId="1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/>
    </xf>
    <xf numFmtId="181" fontId="19" fillId="3" borderId="1" xfId="0" applyNumberFormat="1" applyFont="1" applyFill="1" applyBorder="1" applyAlignment="1">
      <alignment horizontal="center" vertical="center"/>
    </xf>
    <xf numFmtId="2" fontId="39" fillId="3" borderId="10" xfId="1" applyNumberFormat="1" applyFont="1" applyFill="1" applyBorder="1" applyAlignment="1">
      <alignment horizontal="center" vertical="center" wrapText="1"/>
    </xf>
    <xf numFmtId="0" fontId="39" fillId="3" borderId="10" xfId="1" applyFont="1" applyFill="1" applyBorder="1" applyAlignment="1">
      <alignment horizontal="right" vertical="center"/>
    </xf>
    <xf numFmtId="2" fontId="8" fillId="0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181" fontId="43" fillId="3" borderId="1" xfId="0" applyNumberFormat="1" applyFont="1" applyFill="1" applyBorder="1" applyAlignment="1">
      <alignment horizontal="center" vertical="center"/>
    </xf>
    <xf numFmtId="2" fontId="8" fillId="3" borderId="9" xfId="1" applyNumberFormat="1" applyFont="1" applyFill="1" applyBorder="1" applyAlignment="1" applyProtection="1">
      <alignment horizontal="right" vertical="center"/>
    </xf>
    <xf numFmtId="0" fontId="42" fillId="3" borderId="1" xfId="0" applyNumberFormat="1" applyFont="1" applyFill="1" applyBorder="1" applyAlignment="1" applyProtection="1">
      <alignment horizontal="center"/>
    </xf>
    <xf numFmtId="2" fontId="8" fillId="3" borderId="1" xfId="0" applyNumberFormat="1" applyFont="1" applyFill="1" applyBorder="1" applyAlignment="1" applyProtection="1">
      <alignment horizontal="right" vertical="top" wrapText="1"/>
    </xf>
    <xf numFmtId="0" fontId="8" fillId="3" borderId="1" xfId="0" applyNumberFormat="1" applyFont="1" applyFill="1" applyBorder="1" applyAlignment="1" applyProtection="1">
      <alignment horizontal="right" vertical="center"/>
    </xf>
    <xf numFmtId="0" fontId="8" fillId="3" borderId="1" xfId="1" applyNumberFormat="1" applyFont="1" applyFill="1" applyBorder="1" applyAlignment="1" applyProtection="1">
      <alignment horizontal="right" vertical="center"/>
    </xf>
    <xf numFmtId="0" fontId="0" fillId="3" borderId="0" xfId="0" applyFill="1"/>
    <xf numFmtId="182" fontId="8" fillId="0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right" vertical="center" wrapText="1"/>
    </xf>
    <xf numFmtId="2" fontId="8" fillId="3" borderId="8" xfId="1" applyNumberFormat="1" applyFont="1" applyFill="1" applyBorder="1" applyAlignment="1" applyProtection="1">
      <alignment horizontal="center" vertical="center"/>
    </xf>
    <xf numFmtId="2" fontId="8" fillId="3" borderId="11" xfId="1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0" fontId="42" fillId="13" borderId="1" xfId="0" applyFont="1" applyFill="1" applyBorder="1" applyAlignment="1">
      <alignment horizontal="left" vertical="center"/>
    </xf>
    <xf numFmtId="2" fontId="7" fillId="13" borderId="1" xfId="1" applyNumberFormat="1" applyFont="1" applyFill="1" applyBorder="1" applyAlignment="1" applyProtection="1">
      <alignment horizontal="left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2" fontId="7" fillId="13" borderId="8" xfId="1" applyNumberFormat="1" applyFont="1" applyFill="1" applyBorder="1" applyAlignment="1" applyProtection="1">
      <alignment horizontal="center" vertical="center"/>
    </xf>
    <xf numFmtId="0" fontId="42" fillId="14" borderId="1" xfId="0" applyFont="1" applyFill="1" applyBorder="1" applyAlignment="1">
      <alignment horizontal="left" vertical="center"/>
    </xf>
    <xf numFmtId="2" fontId="7" fillId="14" borderId="1" xfId="1" applyNumberFormat="1" applyFont="1" applyFill="1" applyBorder="1" applyAlignment="1" applyProtection="1">
      <alignment horizontal="left" vertical="center"/>
    </xf>
    <xf numFmtId="2" fontId="7" fillId="14" borderId="1" xfId="1" applyNumberFormat="1" applyFont="1" applyFill="1" applyBorder="1" applyAlignment="1" applyProtection="1">
      <alignment horizontal="center" vertical="center"/>
    </xf>
    <xf numFmtId="2" fontId="7" fillId="14" borderId="8" xfId="1" applyNumberFormat="1" applyFont="1" applyFill="1" applyBorder="1" applyAlignment="1" applyProtection="1">
      <alignment horizontal="center" vertical="center"/>
    </xf>
    <xf numFmtId="0" fontId="42" fillId="15" borderId="1" xfId="0" applyFont="1" applyFill="1" applyBorder="1" applyAlignment="1">
      <alignment horizontal="left" vertical="center"/>
    </xf>
    <xf numFmtId="2" fontId="7" fillId="15" borderId="1" xfId="1" applyNumberFormat="1" applyFont="1" applyFill="1" applyBorder="1" applyAlignment="1" applyProtection="1">
      <alignment horizontal="left" vertical="center"/>
    </xf>
    <xf numFmtId="2" fontId="7" fillId="15" borderId="1" xfId="1" applyNumberFormat="1" applyFont="1" applyFill="1" applyBorder="1" applyAlignment="1" applyProtection="1">
      <alignment horizontal="center" vertical="center"/>
    </xf>
    <xf numFmtId="2" fontId="7" fillId="15" borderId="8" xfId="1" applyNumberFormat="1" applyFont="1" applyFill="1" applyBorder="1" applyAlignment="1" applyProtection="1">
      <alignment horizontal="center" vertical="center"/>
    </xf>
    <xf numFmtId="2" fontId="7" fillId="16" borderId="1" xfId="1" applyNumberFormat="1" applyFont="1" applyFill="1" applyBorder="1" applyAlignment="1" applyProtection="1">
      <alignment horizontal="left" vertical="center"/>
    </xf>
    <xf numFmtId="2" fontId="7" fillId="16" borderId="1" xfId="1" applyNumberFormat="1" applyFont="1" applyFill="1" applyBorder="1" applyAlignment="1" applyProtection="1">
      <alignment horizontal="center" vertical="center"/>
    </xf>
    <xf numFmtId="2" fontId="7" fillId="16" borderId="8" xfId="1" applyNumberFormat="1" applyFont="1" applyFill="1" applyBorder="1" applyAlignment="1" applyProtection="1">
      <alignment horizontal="center" vertical="center"/>
    </xf>
    <xf numFmtId="2" fontId="7" fillId="10" borderId="8" xfId="1" applyNumberFormat="1" applyFont="1" applyFill="1" applyBorder="1" applyAlignment="1" applyProtection="1">
      <alignment horizontal="center" vertical="center"/>
    </xf>
    <xf numFmtId="1" fontId="25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horizontal="left" vertical="center" wrapText="1"/>
    </xf>
    <xf numFmtId="2" fontId="37" fillId="2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8" fillId="0" borderId="9" xfId="1" applyNumberFormat="1" applyFont="1" applyFill="1" applyBorder="1" applyAlignment="1" applyProtection="1">
      <alignment horizontal="right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left" vertical="center" wrapText="1"/>
    </xf>
    <xf numFmtId="1" fontId="42" fillId="3" borderId="1" xfId="1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/>
    </xf>
    <xf numFmtId="2" fontId="17" fillId="3" borderId="1" xfId="1" applyNumberFormat="1" applyFont="1" applyFill="1" applyBorder="1" applyAlignment="1" applyProtection="1">
      <alignment horizontal="center" vertical="center"/>
    </xf>
    <xf numFmtId="2" fontId="8" fillId="17" borderId="0" xfId="1" applyNumberFormat="1" applyFont="1" applyFill="1" applyBorder="1" applyAlignment="1" applyProtection="1">
      <alignment horizontal="center" vertical="center" wrapText="1"/>
    </xf>
    <xf numFmtId="0" fontId="39" fillId="17" borderId="0" xfId="0" applyFont="1" applyFill="1" applyProtection="1"/>
    <xf numFmtId="0" fontId="48" fillId="3" borderId="9" xfId="0" applyFont="1" applyFill="1" applyBorder="1" applyAlignment="1" applyProtection="1">
      <alignment horizontal="center" vertical="center"/>
    </xf>
    <xf numFmtId="0" fontId="48" fillId="3" borderId="8" xfId="0" applyFont="1" applyFill="1" applyBorder="1" applyAlignment="1" applyProtection="1">
      <alignment horizontal="center" vertical="center"/>
    </xf>
    <xf numFmtId="0" fontId="48" fillId="3" borderId="11" xfId="0" applyFont="1" applyFill="1" applyBorder="1" applyAlignment="1" applyProtection="1">
      <alignment horizontal="center" vertical="center"/>
    </xf>
    <xf numFmtId="2" fontId="7" fillId="3" borderId="9" xfId="1" applyNumberFormat="1" applyFont="1" applyFill="1" applyBorder="1" applyAlignment="1" applyProtection="1">
      <alignment horizontal="left" vertical="center"/>
    </xf>
    <xf numFmtId="2" fontId="7" fillId="3" borderId="8" xfId="1" applyNumberFormat="1" applyFont="1" applyFill="1" applyBorder="1" applyAlignment="1" applyProtection="1">
      <alignment horizontal="left" vertical="center"/>
    </xf>
    <xf numFmtId="2" fontId="7" fillId="3" borderId="11" xfId="1" applyNumberFormat="1" applyFont="1" applyFill="1" applyBorder="1" applyAlignment="1" applyProtection="1">
      <alignment horizontal="left" vertical="center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2" fontId="7" fillId="0" borderId="17" xfId="1" applyNumberFormat="1" applyFont="1" applyFill="1" applyBorder="1" applyAlignment="1" applyProtection="1">
      <alignment horizontal="center" vertical="center" wrapText="1"/>
    </xf>
    <xf numFmtId="2" fontId="7" fillId="0" borderId="10" xfId="1" applyNumberFormat="1" applyFont="1" applyFill="1" applyBorder="1" applyAlignment="1" applyProtection="1">
      <alignment horizontal="center" vertical="center" wrapText="1"/>
    </xf>
    <xf numFmtId="2" fontId="7" fillId="3" borderId="16" xfId="1" applyNumberFormat="1" applyFont="1" applyFill="1" applyBorder="1" applyAlignment="1" applyProtection="1">
      <alignment horizontal="center" vertical="center" wrapText="1"/>
    </xf>
    <xf numFmtId="2" fontId="7" fillId="3" borderId="12" xfId="1" applyNumberFormat="1" applyFont="1" applyFill="1" applyBorder="1" applyAlignment="1" applyProtection="1">
      <alignment horizontal="center" vertical="center" wrapText="1"/>
    </xf>
    <xf numFmtId="2" fontId="7" fillId="3" borderId="2" xfId="1" applyNumberFormat="1" applyFont="1" applyFill="1" applyBorder="1" applyAlignment="1" applyProtection="1">
      <alignment horizontal="center" vertical="center"/>
    </xf>
    <xf numFmtId="2" fontId="7" fillId="3" borderId="10" xfId="1" applyNumberFormat="1" applyFont="1" applyFill="1" applyBorder="1" applyAlignment="1" applyProtection="1">
      <alignment horizontal="center" vertical="center"/>
    </xf>
    <xf numFmtId="2" fontId="7" fillId="0" borderId="2" xfId="1" applyNumberFormat="1" applyFont="1" applyFill="1" applyBorder="1" applyAlignment="1" applyProtection="1">
      <alignment horizontal="center" vertical="center"/>
    </xf>
    <xf numFmtId="2" fontId="7" fillId="0" borderId="10" xfId="1" applyNumberFormat="1" applyFont="1" applyFill="1" applyBorder="1" applyAlignment="1" applyProtection="1">
      <alignment horizontal="center" vertical="center"/>
    </xf>
    <xf numFmtId="2" fontId="7" fillId="3" borderId="9" xfId="1" applyNumberFormat="1" applyFont="1" applyFill="1" applyBorder="1" applyAlignment="1" applyProtection="1">
      <alignment horizontal="left" vertical="center" wrapText="1"/>
    </xf>
    <xf numFmtId="2" fontId="7" fillId="3" borderId="8" xfId="1" applyNumberFormat="1" applyFont="1" applyFill="1" applyBorder="1" applyAlignment="1" applyProtection="1">
      <alignment horizontal="left" vertical="center" wrapText="1"/>
    </xf>
    <xf numFmtId="2" fontId="7" fillId="3" borderId="11" xfId="1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37" fillId="3" borderId="9" xfId="0" applyFont="1" applyFill="1" applyBorder="1" applyAlignment="1" applyProtection="1">
      <alignment horizontal="left" vertical="center"/>
    </xf>
    <xf numFmtId="0" fontId="37" fillId="3" borderId="8" xfId="0" applyFont="1" applyFill="1" applyBorder="1" applyAlignment="1" applyProtection="1">
      <alignment horizontal="left" vertical="center"/>
    </xf>
    <xf numFmtId="0" fontId="37" fillId="3" borderId="11" xfId="0" applyFont="1" applyFill="1" applyBorder="1" applyAlignment="1" applyProtection="1">
      <alignment horizontal="left" vertical="center"/>
    </xf>
    <xf numFmtId="2" fontId="7" fillId="0" borderId="1" xfId="0" applyNumberFormat="1" applyFont="1" applyFill="1" applyBorder="1" applyAlignment="1" applyProtection="1">
      <alignment horizontal="left" vertical="center"/>
    </xf>
    <xf numFmtId="2" fontId="7" fillId="0" borderId="9" xfId="1" applyNumberFormat="1" applyFont="1" applyFill="1" applyBorder="1" applyAlignment="1" applyProtection="1">
      <alignment horizontal="left" vertical="center" wrapText="1"/>
    </xf>
    <xf numFmtId="2" fontId="7" fillId="0" borderId="8" xfId="1" applyNumberFormat="1" applyFont="1" applyFill="1" applyBorder="1" applyAlignment="1" applyProtection="1">
      <alignment horizontal="left" vertical="center" wrapText="1"/>
    </xf>
    <xf numFmtId="2" fontId="7" fillId="0" borderId="11" xfId="1" applyNumberFormat="1" applyFont="1" applyFill="1" applyBorder="1" applyAlignment="1" applyProtection="1">
      <alignment horizontal="left" vertical="center" wrapText="1"/>
    </xf>
    <xf numFmtId="2" fontId="7" fillId="0" borderId="9" xfId="0" applyNumberFormat="1" applyFont="1" applyFill="1" applyBorder="1" applyAlignment="1" applyProtection="1">
      <alignment horizontal="left" vertical="center" wrapText="1"/>
    </xf>
    <xf numFmtId="2" fontId="7" fillId="0" borderId="8" xfId="0" applyNumberFormat="1" applyFont="1" applyFill="1" applyBorder="1" applyAlignment="1" applyProtection="1">
      <alignment horizontal="left" vertical="center" wrapText="1"/>
    </xf>
    <xf numFmtId="2" fontId="7" fillId="0" borderId="11" xfId="0" applyNumberFormat="1" applyFont="1" applyFill="1" applyBorder="1" applyAlignment="1" applyProtection="1">
      <alignment horizontal="left" vertical="center" wrapText="1"/>
    </xf>
    <xf numFmtId="2" fontId="7" fillId="3" borderId="1" xfId="0" applyNumberFormat="1" applyFont="1" applyFill="1" applyBorder="1" applyAlignment="1" applyProtection="1">
      <alignment horizontal="center" vertical="center"/>
    </xf>
    <xf numFmtId="2" fontId="7" fillId="0" borderId="17" xfId="1" applyNumberFormat="1" applyFont="1" applyFill="1" applyBorder="1" applyAlignment="1" applyProtection="1">
      <alignment horizontal="center" vertical="center"/>
    </xf>
    <xf numFmtId="2" fontId="7" fillId="0" borderId="9" xfId="1" applyNumberFormat="1" applyFont="1" applyFill="1" applyBorder="1" applyAlignment="1" applyProtection="1">
      <alignment horizontal="left" vertical="center"/>
    </xf>
    <xf numFmtId="2" fontId="7" fillId="0" borderId="8" xfId="1" applyNumberFormat="1" applyFont="1" applyFill="1" applyBorder="1" applyAlignment="1" applyProtection="1">
      <alignment horizontal="left" vertical="center"/>
    </xf>
    <xf numFmtId="2" fontId="7" fillId="0" borderId="11" xfId="1" applyNumberFormat="1" applyFont="1" applyFill="1" applyBorder="1" applyAlignment="1" applyProtection="1">
      <alignment horizontal="left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10" xfId="0" applyNumberFormat="1" applyFont="1" applyFill="1" applyBorder="1" applyAlignment="1" applyProtection="1">
      <alignment horizontal="center" vertical="center" wrapText="1"/>
    </xf>
    <xf numFmtId="0" fontId="39" fillId="3" borderId="9" xfId="0" applyFont="1" applyFill="1" applyBorder="1" applyAlignment="1" applyProtection="1">
      <alignment wrapText="1"/>
    </xf>
    <xf numFmtId="0" fontId="39" fillId="3" borderId="8" xfId="0" applyFont="1" applyFill="1" applyBorder="1" applyAlignment="1" applyProtection="1">
      <alignment wrapText="1"/>
    </xf>
    <xf numFmtId="0" fontId="39" fillId="3" borderId="11" xfId="0" applyFont="1" applyFill="1" applyBorder="1" applyAlignment="1" applyProtection="1">
      <alignment wrapText="1"/>
    </xf>
    <xf numFmtId="2" fontId="37" fillId="0" borderId="1" xfId="0" applyNumberFormat="1" applyFont="1" applyFill="1" applyBorder="1" applyAlignment="1" applyProtection="1">
      <alignment horizontal="center" vertical="center" wrapText="1"/>
    </xf>
    <xf numFmtId="2" fontId="7" fillId="5" borderId="9" xfId="1" applyNumberFormat="1" applyFont="1" applyFill="1" applyBorder="1" applyAlignment="1" applyProtection="1">
      <alignment horizontal="left" vertical="center"/>
    </xf>
    <xf numFmtId="2" fontId="7" fillId="5" borderId="8" xfId="1" applyNumberFormat="1" applyFont="1" applyFill="1" applyBorder="1" applyAlignment="1" applyProtection="1">
      <alignment horizontal="left" vertical="center"/>
    </xf>
    <xf numFmtId="2" fontId="7" fillId="5" borderId="11" xfId="1" applyNumberFormat="1" applyFont="1" applyFill="1" applyBorder="1" applyAlignment="1" applyProtection="1">
      <alignment horizontal="left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0" fontId="42" fillId="0" borderId="9" xfId="0" applyFont="1" applyBorder="1" applyAlignment="1" applyProtection="1">
      <alignment horizontal="left" vertical="center"/>
    </xf>
    <xf numFmtId="0" fontId="42" fillId="0" borderId="8" xfId="0" applyFont="1" applyBorder="1" applyAlignment="1" applyProtection="1">
      <alignment horizontal="left" vertical="center"/>
    </xf>
    <xf numFmtId="0" fontId="42" fillId="0" borderId="11" xfId="0" applyFont="1" applyBorder="1" applyAlignment="1" applyProtection="1">
      <alignment horizontal="left" vertical="center"/>
    </xf>
    <xf numFmtId="181" fontId="37" fillId="3" borderId="9" xfId="0" applyNumberFormat="1" applyFont="1" applyFill="1" applyBorder="1" applyAlignment="1" applyProtection="1">
      <alignment horizontal="left" vertical="center"/>
    </xf>
    <xf numFmtId="181" fontId="37" fillId="3" borderId="8" xfId="0" applyNumberFormat="1" applyFont="1" applyFill="1" applyBorder="1" applyAlignment="1" applyProtection="1">
      <alignment horizontal="left" vertical="center"/>
    </xf>
    <xf numFmtId="181" fontId="37" fillId="3" borderId="11" xfId="0" applyNumberFormat="1" applyFont="1" applyFill="1" applyBorder="1" applyAlignment="1" applyProtection="1">
      <alignment horizontal="left" vertical="center"/>
    </xf>
    <xf numFmtId="2" fontId="7" fillId="0" borderId="1" xfId="0" applyNumberFormat="1" applyFont="1" applyFill="1" applyBorder="1" applyAlignment="1" applyProtection="1">
      <alignment horizontal="left" vertical="center" wrapText="1"/>
    </xf>
    <xf numFmtId="2" fontId="7" fillId="3" borderId="1" xfId="1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2" fontId="12" fillId="3" borderId="9" xfId="1" applyNumberFormat="1" applyFont="1" applyFill="1" applyBorder="1" applyAlignment="1" applyProtection="1">
      <alignment horizontal="center" vertical="center"/>
    </xf>
    <xf numFmtId="2" fontId="12" fillId="3" borderId="8" xfId="1" applyNumberFormat="1" applyFont="1" applyFill="1" applyBorder="1" applyAlignment="1" applyProtection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7" fillId="0" borderId="8" xfId="1" applyNumberFormat="1" applyFont="1" applyFill="1" applyBorder="1" applyAlignment="1" applyProtection="1">
      <alignment horizontal="center" vertical="center"/>
    </xf>
    <xf numFmtId="2" fontId="7" fillId="0" borderId="11" xfId="1" applyNumberFormat="1" applyFont="1" applyFill="1" applyBorder="1" applyAlignment="1" applyProtection="1">
      <alignment horizontal="center" vertical="center"/>
    </xf>
    <xf numFmtId="2" fontId="37" fillId="0" borderId="2" xfId="1" applyNumberFormat="1" applyFont="1" applyFill="1" applyBorder="1" applyAlignment="1" applyProtection="1">
      <alignment horizontal="center" vertical="center" wrapText="1"/>
    </xf>
    <xf numFmtId="2" fontId="37" fillId="0" borderId="10" xfId="1" applyNumberFormat="1" applyFont="1" applyFill="1" applyBorder="1" applyAlignment="1" applyProtection="1">
      <alignment horizontal="center" vertical="center" wrapText="1"/>
    </xf>
    <xf numFmtId="2" fontId="37" fillId="5" borderId="9" xfId="1" applyNumberFormat="1" applyFont="1" applyFill="1" applyBorder="1" applyAlignment="1" applyProtection="1">
      <alignment horizontal="left" vertical="center"/>
    </xf>
    <xf numFmtId="2" fontId="37" fillId="5" borderId="8" xfId="1" applyNumberFormat="1" applyFont="1" applyFill="1" applyBorder="1" applyAlignment="1" applyProtection="1">
      <alignment horizontal="left" vertical="center"/>
    </xf>
    <xf numFmtId="2" fontId="37" fillId="5" borderId="11" xfId="1" applyNumberFormat="1" applyFont="1" applyFill="1" applyBorder="1" applyAlignment="1" applyProtection="1">
      <alignment horizontal="left" vertical="center"/>
    </xf>
    <xf numFmtId="181" fontId="7" fillId="3" borderId="9" xfId="0" applyNumberFormat="1" applyFont="1" applyFill="1" applyBorder="1" applyAlignment="1" applyProtection="1">
      <alignment horizontal="left" vertical="center"/>
    </xf>
    <xf numFmtId="181" fontId="7" fillId="3" borderId="8" xfId="0" applyNumberFormat="1" applyFont="1" applyFill="1" applyBorder="1" applyAlignment="1" applyProtection="1">
      <alignment horizontal="left" vertical="center"/>
    </xf>
    <xf numFmtId="181" fontId="7" fillId="3" borderId="11" xfId="0" applyNumberFormat="1" applyFont="1" applyFill="1" applyBorder="1" applyAlignment="1" applyProtection="1">
      <alignment horizontal="left" vertical="center"/>
    </xf>
    <xf numFmtId="2" fontId="7" fillId="3" borderId="1" xfId="0" applyNumberFormat="1" applyFont="1" applyFill="1" applyBorder="1" applyAlignment="1" applyProtection="1">
      <alignment horizontal="left" vertical="center"/>
    </xf>
    <xf numFmtId="2" fontId="7" fillId="0" borderId="9" xfId="0" applyNumberFormat="1" applyFont="1" applyFill="1" applyBorder="1" applyAlignment="1" applyProtection="1">
      <alignment horizontal="left" vertical="center"/>
    </xf>
    <xf numFmtId="2" fontId="7" fillId="0" borderId="8" xfId="0" applyNumberFormat="1" applyFont="1" applyFill="1" applyBorder="1" applyAlignment="1" applyProtection="1">
      <alignment horizontal="left" vertical="center"/>
    </xf>
    <xf numFmtId="2" fontId="7" fillId="0" borderId="11" xfId="0" applyNumberFormat="1" applyFont="1" applyFill="1" applyBorder="1" applyAlignment="1" applyProtection="1">
      <alignment horizontal="left" vertical="center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2" fontId="7" fillId="3" borderId="10" xfId="0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left" vertical="center" wrapText="1"/>
    </xf>
    <xf numFmtId="2" fontId="7" fillId="0" borderId="1" xfId="1" applyNumberFormat="1" applyFont="1" applyFill="1" applyBorder="1" applyAlignment="1" applyProtection="1">
      <alignment horizontal="left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left" vertical="center" wrapText="1"/>
    </xf>
    <xf numFmtId="2" fontId="15" fillId="3" borderId="9" xfId="1" applyNumberFormat="1" applyFont="1" applyFill="1" applyBorder="1" applyAlignment="1" applyProtection="1">
      <alignment horizontal="center" vertical="center" wrapText="1"/>
    </xf>
    <xf numFmtId="2" fontId="15" fillId="3" borderId="8" xfId="1" applyNumberFormat="1" applyFont="1" applyFill="1" applyBorder="1" applyAlignment="1" applyProtection="1">
      <alignment horizontal="center" vertical="center" wrapText="1"/>
    </xf>
    <xf numFmtId="2" fontId="15" fillId="3" borderId="11" xfId="1" applyNumberFormat="1" applyFont="1" applyFill="1" applyBorder="1" applyAlignment="1" applyProtection="1">
      <alignment horizontal="center" vertical="center" wrapText="1"/>
    </xf>
    <xf numFmtId="2" fontId="7" fillId="17" borderId="9" xfId="1" applyNumberFormat="1" applyFont="1" applyFill="1" applyBorder="1" applyAlignment="1" applyProtection="1">
      <alignment horizontal="center" vertical="center" wrapText="1"/>
    </xf>
    <xf numFmtId="2" fontId="7" fillId="17" borderId="8" xfId="1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13" fillId="3" borderId="9" xfId="1" applyNumberFormat="1" applyFont="1" applyFill="1" applyBorder="1" applyAlignment="1" applyProtection="1">
      <alignment horizontal="center" vertical="center"/>
    </xf>
    <xf numFmtId="2" fontId="13" fillId="3" borderId="8" xfId="1" applyNumberFormat="1" applyFont="1" applyFill="1" applyBorder="1" applyAlignment="1" applyProtection="1">
      <alignment horizontal="center" vertical="center"/>
    </xf>
    <xf numFmtId="2" fontId="37" fillId="0" borderId="1" xfId="1" applyNumberFormat="1" applyFont="1" applyFill="1" applyBorder="1" applyAlignment="1" applyProtection="1">
      <alignment horizontal="center" vertical="center" wrapText="1"/>
    </xf>
    <xf numFmtId="2" fontId="7" fillId="3" borderId="2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left" vertical="center"/>
    </xf>
    <xf numFmtId="2" fontId="7" fillId="0" borderId="8" xfId="0" applyNumberFormat="1" applyFont="1" applyFill="1" applyBorder="1" applyAlignment="1">
      <alignment horizontal="left" vertical="center"/>
    </xf>
    <xf numFmtId="2" fontId="7" fillId="0" borderId="11" xfId="0" applyNumberFormat="1" applyFont="1" applyFill="1" applyBorder="1" applyAlignment="1">
      <alignment horizontal="left" vertical="center"/>
    </xf>
    <xf numFmtId="0" fontId="37" fillId="0" borderId="9" xfId="0" applyFont="1" applyFill="1" applyBorder="1" applyAlignment="1" applyProtection="1">
      <alignment horizontal="left" vertical="center"/>
    </xf>
    <xf numFmtId="0" fontId="37" fillId="0" borderId="8" xfId="0" applyFont="1" applyFill="1" applyBorder="1" applyAlignment="1" applyProtection="1">
      <alignment horizontal="left" vertical="center"/>
    </xf>
    <xf numFmtId="0" fontId="37" fillId="0" borderId="11" xfId="0" applyFont="1" applyFill="1" applyBorder="1" applyAlignment="1" applyProtection="1">
      <alignment horizontal="left" vertical="center"/>
    </xf>
    <xf numFmtId="2" fontId="7" fillId="3" borderId="9" xfId="0" applyNumberFormat="1" applyFont="1" applyFill="1" applyBorder="1" applyAlignment="1" applyProtection="1">
      <alignment horizontal="left" vertical="center" wrapText="1"/>
    </xf>
    <xf numFmtId="2" fontId="7" fillId="3" borderId="8" xfId="0" applyNumberFormat="1" applyFont="1" applyFill="1" applyBorder="1" applyAlignment="1" applyProtection="1">
      <alignment horizontal="left" vertical="center" wrapText="1"/>
    </xf>
    <xf numFmtId="2" fontId="7" fillId="3" borderId="11" xfId="0" applyNumberFormat="1" applyFont="1" applyFill="1" applyBorder="1" applyAlignment="1" applyProtection="1">
      <alignment horizontal="left" vertical="center" wrapText="1"/>
    </xf>
    <xf numFmtId="182" fontId="7" fillId="3" borderId="9" xfId="0" applyNumberFormat="1" applyFont="1" applyFill="1" applyBorder="1" applyAlignment="1" applyProtection="1">
      <alignment horizontal="left" vertical="center"/>
    </xf>
    <xf numFmtId="182" fontId="7" fillId="3" borderId="8" xfId="0" applyNumberFormat="1" applyFont="1" applyFill="1" applyBorder="1" applyAlignment="1" applyProtection="1">
      <alignment horizontal="left" vertical="center"/>
    </xf>
    <xf numFmtId="182" fontId="7" fillId="3" borderId="11" xfId="0" applyNumberFormat="1" applyFont="1" applyFill="1" applyBorder="1" applyAlignment="1" applyProtection="1">
      <alignment horizontal="left" vertical="center"/>
    </xf>
    <xf numFmtId="2" fontId="12" fillId="3" borderId="9" xfId="0" applyNumberFormat="1" applyFont="1" applyFill="1" applyBorder="1" applyAlignment="1" applyProtection="1">
      <alignment horizontal="center" vertical="center"/>
    </xf>
    <xf numFmtId="2" fontId="12" fillId="3" borderId="8" xfId="0" applyNumberFormat="1" applyFont="1" applyFill="1" applyBorder="1" applyAlignment="1" applyProtection="1">
      <alignment horizontal="center" vertical="center"/>
    </xf>
    <xf numFmtId="2" fontId="12" fillId="3" borderId="11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48" fillId="3" borderId="9" xfId="0" applyFont="1" applyFill="1" applyBorder="1" applyAlignment="1" applyProtection="1">
      <alignment horizontal="left"/>
    </xf>
    <xf numFmtId="0" fontId="48" fillId="3" borderId="8" xfId="0" applyFont="1" applyFill="1" applyBorder="1" applyAlignment="1" applyProtection="1">
      <alignment horizontal="left"/>
    </xf>
    <xf numFmtId="0" fontId="48" fillId="3" borderId="11" xfId="0" applyFont="1" applyFill="1" applyBorder="1" applyAlignment="1" applyProtection="1">
      <alignment horizontal="left"/>
    </xf>
    <xf numFmtId="2" fontId="12" fillId="3" borderId="16" xfId="0" applyNumberFormat="1" applyFont="1" applyFill="1" applyBorder="1" applyAlignment="1" applyProtection="1">
      <alignment horizontal="center" vertical="center"/>
    </xf>
    <xf numFmtId="2" fontId="12" fillId="3" borderId="18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 wrapText="1"/>
    </xf>
    <xf numFmtId="0" fontId="10" fillId="0" borderId="8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</xf>
    <xf numFmtId="2" fontId="8" fillId="3" borderId="9" xfId="0" applyNumberFormat="1" applyFont="1" applyFill="1" applyBorder="1" applyAlignment="1" applyProtection="1">
      <alignment horizontal="center" vertical="center" wrapText="1"/>
    </xf>
    <xf numFmtId="2" fontId="8" fillId="3" borderId="8" xfId="0" applyNumberFormat="1" applyFont="1" applyFill="1" applyBorder="1" applyAlignment="1" applyProtection="1">
      <alignment horizontal="center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7" fillId="0" borderId="16" xfId="1" applyNumberFormat="1" applyFont="1" applyFill="1" applyBorder="1" applyAlignment="1" applyProtection="1">
      <alignment horizontal="center" vertical="center" wrapText="1"/>
    </xf>
    <xf numFmtId="2" fontId="7" fillId="0" borderId="12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2" fontId="7" fillId="0" borderId="9" xfId="0" applyNumberFormat="1" applyFont="1" applyFill="1" applyBorder="1" applyAlignment="1" applyProtection="1">
      <alignment horizontal="center" vertical="center"/>
    </xf>
    <xf numFmtId="2" fontId="7" fillId="0" borderId="8" xfId="0" applyNumberFormat="1" applyFont="1" applyFill="1" applyBorder="1" applyAlignment="1" applyProtection="1">
      <alignment horizontal="center" vertical="center"/>
    </xf>
    <xf numFmtId="2" fontId="7" fillId="0" borderId="11" xfId="0" applyNumberFormat="1" applyFont="1" applyFill="1" applyBorder="1" applyAlignment="1" applyProtection="1">
      <alignment horizontal="center" vertical="center"/>
    </xf>
    <xf numFmtId="2" fontId="7" fillId="3" borderId="15" xfId="0" applyNumberFormat="1" applyFont="1" applyFill="1" applyBorder="1" applyAlignment="1" applyProtection="1">
      <alignment horizontal="center" vertical="center"/>
    </xf>
    <xf numFmtId="2" fontId="7" fillId="3" borderId="0" xfId="0" applyNumberFormat="1" applyFont="1" applyFill="1" applyBorder="1" applyAlignment="1" applyProtection="1">
      <alignment horizontal="center" vertical="center"/>
    </xf>
    <xf numFmtId="2" fontId="17" fillId="0" borderId="9" xfId="0" applyNumberFormat="1" applyFont="1" applyFill="1" applyBorder="1" applyAlignment="1" applyProtection="1">
      <alignment horizontal="left" vertical="center"/>
    </xf>
    <xf numFmtId="2" fontId="17" fillId="0" borderId="8" xfId="0" applyNumberFormat="1" applyFont="1" applyFill="1" applyBorder="1" applyAlignment="1" applyProtection="1">
      <alignment horizontal="left" vertical="center"/>
    </xf>
    <xf numFmtId="2" fontId="17" fillId="0" borderId="11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81" fontId="24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3" fillId="0" borderId="1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6" fillId="0" borderId="0" xfId="0" applyFont="1" applyAlignment="1">
      <alignment horizontal="center" vertical="center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_Лист3" xfId="4"/>
    <cellStyle name="Финансовый" xfId="5" builtinId="3"/>
    <cellStyle name="Финансовый 2" xfId="6"/>
    <cellStyle name="Финансовый 3" xfId="7"/>
    <cellStyle name="Финансовый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3"/>
  <sheetViews>
    <sheetView tabSelected="1" view="pageBreakPreview" zoomScaleSheetLayoutView="100" workbookViewId="0">
      <selection activeCell="A8" sqref="A8:C8"/>
    </sheetView>
  </sheetViews>
  <sheetFormatPr defaultRowHeight="27.95" customHeight="1" x14ac:dyDescent="0.25"/>
  <cols>
    <col min="1" max="1" width="61.85546875" style="91" customWidth="1"/>
    <col min="2" max="2" width="15.140625" style="91" customWidth="1"/>
    <col min="3" max="3" width="12.42578125" style="91" customWidth="1"/>
    <col min="4" max="4" width="11.42578125" style="91" customWidth="1"/>
    <col min="5" max="5" width="9.7109375" style="91" customWidth="1"/>
    <col min="6" max="6" width="11.85546875" style="91" customWidth="1"/>
    <col min="7" max="7" width="12.42578125" style="91" customWidth="1"/>
    <col min="8" max="8" width="15.140625" style="162" customWidth="1"/>
    <col min="9" max="9" width="36" style="91" customWidth="1"/>
    <col min="10" max="10" width="0.140625" style="91" customWidth="1"/>
    <col min="11" max="11" width="1.7109375" style="91" customWidth="1"/>
    <col min="12" max="16384" width="9.140625" style="91"/>
  </cols>
  <sheetData>
    <row r="1" spans="1:14" ht="39.75" customHeight="1" x14ac:dyDescent="0.25">
      <c r="A1" s="756" t="s">
        <v>361</v>
      </c>
      <c r="B1" s="757"/>
      <c r="C1" s="757"/>
      <c r="D1" s="757"/>
      <c r="E1" s="757"/>
      <c r="F1" s="757"/>
      <c r="G1" s="757"/>
      <c r="H1" s="757"/>
      <c r="I1" s="758"/>
      <c r="J1" s="90"/>
      <c r="K1" s="90"/>
    </row>
    <row r="2" spans="1:14" s="673" customFormat="1" ht="27.95" customHeight="1" x14ac:dyDescent="0.25">
      <c r="A2" s="759" t="s">
        <v>52</v>
      </c>
      <c r="B2" s="760"/>
      <c r="C2" s="760"/>
      <c r="D2" s="760"/>
      <c r="E2" s="760"/>
      <c r="F2" s="760"/>
      <c r="G2" s="760"/>
      <c r="H2" s="760"/>
      <c r="I2" s="760"/>
      <c r="J2" s="672"/>
      <c r="K2" s="672"/>
    </row>
    <row r="3" spans="1:14" ht="74.25" customHeight="1" x14ac:dyDescent="0.25">
      <c r="A3" s="763" t="s">
        <v>362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4" s="94" customFormat="1" ht="27.95" customHeight="1" x14ac:dyDescent="0.25">
      <c r="A4" s="765" t="s">
        <v>476</v>
      </c>
      <c r="B4" s="766"/>
      <c r="C4" s="766"/>
      <c r="D4" s="766"/>
      <c r="E4" s="766"/>
      <c r="F4" s="766"/>
      <c r="G4" s="766"/>
      <c r="H4" s="766"/>
      <c r="I4" s="766"/>
      <c r="J4" s="93"/>
      <c r="K4" s="93"/>
    </row>
    <row r="5" spans="1:14" ht="27.95" customHeight="1" x14ac:dyDescent="0.25">
      <c r="A5" s="761" t="s">
        <v>0</v>
      </c>
      <c r="B5" s="754" t="s">
        <v>1</v>
      </c>
      <c r="C5" s="754" t="s">
        <v>2</v>
      </c>
      <c r="D5" s="761" t="s">
        <v>3</v>
      </c>
      <c r="E5" s="761"/>
      <c r="F5" s="761"/>
      <c r="G5" s="761"/>
      <c r="H5" s="761"/>
      <c r="I5" s="97"/>
      <c r="J5" s="98"/>
      <c r="K5" s="98"/>
    </row>
    <row r="6" spans="1:14" ht="27.95" customHeight="1" x14ac:dyDescent="0.25">
      <c r="A6" s="761"/>
      <c r="B6" s="754"/>
      <c r="C6" s="754"/>
      <c r="D6" s="767" t="s">
        <v>4</v>
      </c>
      <c r="E6" s="761" t="s">
        <v>5</v>
      </c>
      <c r="F6" s="761" t="s">
        <v>6</v>
      </c>
      <c r="G6" s="761" t="s">
        <v>7</v>
      </c>
      <c r="H6" s="764" t="s">
        <v>8</v>
      </c>
      <c r="I6" s="768" t="s">
        <v>165</v>
      </c>
      <c r="J6" s="98"/>
      <c r="K6" s="98"/>
    </row>
    <row r="7" spans="1:14" ht="27.95" customHeight="1" x14ac:dyDescent="0.25">
      <c r="A7" s="761"/>
      <c r="B7" s="754"/>
      <c r="C7" s="754"/>
      <c r="D7" s="767"/>
      <c r="E7" s="761"/>
      <c r="F7" s="761"/>
      <c r="G7" s="761"/>
      <c r="H7" s="764"/>
      <c r="I7" s="769"/>
      <c r="J7" s="98"/>
      <c r="K7" s="98"/>
    </row>
    <row r="8" spans="1:14" ht="23.25" customHeight="1" x14ac:dyDescent="0.25">
      <c r="A8" s="694" t="s">
        <v>167</v>
      </c>
      <c r="B8" s="695"/>
      <c r="C8" s="696"/>
      <c r="D8" s="99" t="s">
        <v>119</v>
      </c>
      <c r="E8" s="100">
        <v>1.48</v>
      </c>
      <c r="F8" s="100">
        <v>6.17</v>
      </c>
      <c r="G8" s="100">
        <v>9.1300000000000008</v>
      </c>
      <c r="H8" s="101">
        <v>98.44</v>
      </c>
      <c r="I8" s="102" t="s">
        <v>166</v>
      </c>
      <c r="J8" s="98"/>
      <c r="K8" s="98"/>
      <c r="L8" s="103"/>
    </row>
    <row r="9" spans="1:14" ht="23.25" customHeight="1" x14ac:dyDescent="0.25">
      <c r="A9" s="104" t="s">
        <v>9</v>
      </c>
      <c r="B9" s="105">
        <f>C9</f>
        <v>17</v>
      </c>
      <c r="C9" s="105">
        <v>17</v>
      </c>
      <c r="D9" s="106"/>
      <c r="E9" s="107"/>
      <c r="F9" s="107"/>
      <c r="G9" s="107"/>
      <c r="H9" s="107"/>
      <c r="I9" s="97"/>
      <c r="J9" s="98"/>
      <c r="K9" s="98"/>
    </row>
    <row r="10" spans="1:14" ht="23.25" customHeight="1" x14ac:dyDescent="0.25">
      <c r="A10" s="108" t="s">
        <v>66</v>
      </c>
      <c r="B10" s="105">
        <f>C10</f>
        <v>5</v>
      </c>
      <c r="C10" s="105">
        <v>5</v>
      </c>
      <c r="D10" s="106"/>
      <c r="E10" s="107"/>
      <c r="F10" s="107"/>
      <c r="G10" s="107"/>
      <c r="H10" s="107"/>
      <c r="I10" s="97"/>
      <c r="J10" s="98"/>
      <c r="K10" s="98"/>
    </row>
    <row r="11" spans="1:14" ht="23.25" customHeight="1" x14ac:dyDescent="0.25">
      <c r="A11" s="674" t="s">
        <v>47</v>
      </c>
      <c r="B11" s="675"/>
      <c r="C11" s="675"/>
      <c r="D11" s="675"/>
      <c r="E11" s="675"/>
      <c r="F11" s="675"/>
      <c r="G11" s="675"/>
      <c r="H11" s="675"/>
      <c r="I11" s="676"/>
      <c r="J11" s="98"/>
      <c r="K11" s="98"/>
    </row>
    <row r="12" spans="1:14" ht="23.25" customHeight="1" x14ac:dyDescent="0.25">
      <c r="A12" s="694" t="s">
        <v>381</v>
      </c>
      <c r="B12" s="695"/>
      <c r="C12" s="696"/>
      <c r="D12" s="99" t="s">
        <v>383</v>
      </c>
      <c r="E12" s="109">
        <v>1.3</v>
      </c>
      <c r="F12" s="109">
        <v>0.2</v>
      </c>
      <c r="G12" s="109">
        <v>9.1999999999999993</v>
      </c>
      <c r="H12" s="109">
        <v>44.4</v>
      </c>
      <c r="I12" s="102" t="s">
        <v>297</v>
      </c>
      <c r="J12" s="98"/>
      <c r="K12" s="98"/>
    </row>
    <row r="13" spans="1:14" ht="23.25" customHeight="1" x14ac:dyDescent="0.25">
      <c r="A13" s="104" t="s">
        <v>9</v>
      </c>
      <c r="B13" s="105">
        <f>C13</f>
        <v>17</v>
      </c>
      <c r="C13" s="105">
        <v>17</v>
      </c>
      <c r="D13" s="106"/>
      <c r="E13" s="107"/>
      <c r="F13" s="107"/>
      <c r="G13" s="107"/>
      <c r="H13" s="107"/>
      <c r="I13" s="97"/>
      <c r="J13" s="98"/>
      <c r="K13" s="98"/>
    </row>
    <row r="14" spans="1:14" ht="23.25" customHeight="1" x14ac:dyDescent="0.25">
      <c r="A14" s="208" t="s">
        <v>382</v>
      </c>
      <c r="B14" s="172">
        <f>C14</f>
        <v>15</v>
      </c>
      <c r="C14" s="172">
        <v>15</v>
      </c>
      <c r="D14" s="273"/>
      <c r="E14" s="274"/>
      <c r="F14" s="274"/>
      <c r="G14" s="274"/>
      <c r="H14" s="106"/>
      <c r="I14" s="97"/>
      <c r="J14" s="98"/>
      <c r="K14" s="98"/>
    </row>
    <row r="15" spans="1:14" ht="23.25" customHeight="1" x14ac:dyDescent="0.25">
      <c r="A15" s="723" t="s">
        <v>384</v>
      </c>
      <c r="B15" s="724"/>
      <c r="C15" s="725"/>
      <c r="D15" s="99" t="s">
        <v>57</v>
      </c>
      <c r="E15" s="109">
        <v>2.61</v>
      </c>
      <c r="F15" s="109">
        <v>9.9</v>
      </c>
      <c r="G15" s="109">
        <v>28.23</v>
      </c>
      <c r="H15" s="109">
        <v>180</v>
      </c>
      <c r="I15" s="110" t="s">
        <v>168</v>
      </c>
      <c r="J15" s="98"/>
      <c r="K15" s="98"/>
      <c r="N15" s="103"/>
    </row>
    <row r="16" spans="1:14" ht="23.25" customHeight="1" x14ac:dyDescent="0.25">
      <c r="A16" s="111" t="s">
        <v>67</v>
      </c>
      <c r="B16" s="112">
        <f>C16</f>
        <v>25</v>
      </c>
      <c r="C16" s="112">
        <v>25</v>
      </c>
      <c r="D16" s="113"/>
      <c r="E16" s="113"/>
      <c r="F16" s="113"/>
      <c r="G16" s="113"/>
      <c r="H16" s="113"/>
      <c r="I16" s="114"/>
      <c r="J16" s="98"/>
      <c r="K16" s="98"/>
    </row>
    <row r="17" spans="1:13" ht="23.25" customHeight="1" x14ac:dyDescent="0.25">
      <c r="A17" s="115" t="s">
        <v>65</v>
      </c>
      <c r="B17" s="112">
        <f>C17</f>
        <v>89</v>
      </c>
      <c r="C17" s="116">
        <v>89</v>
      </c>
      <c r="D17" s="113"/>
      <c r="E17" s="113"/>
      <c r="F17" s="113"/>
      <c r="G17" s="113"/>
      <c r="H17" s="113"/>
      <c r="I17" s="97"/>
      <c r="J17" s="98"/>
      <c r="K17" s="98"/>
    </row>
    <row r="18" spans="1:13" ht="23.25" customHeight="1" x14ac:dyDescent="0.25">
      <c r="A18" s="117" t="s">
        <v>39</v>
      </c>
      <c r="B18" s="112">
        <f>C18</f>
        <v>98</v>
      </c>
      <c r="C18" s="116">
        <v>98</v>
      </c>
      <c r="D18" s="113"/>
      <c r="E18" s="113"/>
      <c r="F18" s="113"/>
      <c r="G18" s="113"/>
      <c r="H18" s="113"/>
      <c r="I18" s="97"/>
      <c r="J18" s="98"/>
      <c r="K18" s="98"/>
    </row>
    <row r="19" spans="1:13" ht="23.25" customHeight="1" x14ac:dyDescent="0.25">
      <c r="A19" s="111" t="s">
        <v>68</v>
      </c>
      <c r="B19" s="112">
        <f>C19</f>
        <v>5</v>
      </c>
      <c r="C19" s="112">
        <v>5</v>
      </c>
      <c r="D19" s="113"/>
      <c r="E19" s="113"/>
      <c r="F19" s="113"/>
      <c r="G19" s="113"/>
      <c r="H19" s="113"/>
      <c r="I19" s="97"/>
      <c r="J19" s="98"/>
      <c r="K19" s="98"/>
    </row>
    <row r="20" spans="1:13" ht="23.25" customHeight="1" x14ac:dyDescent="0.25">
      <c r="A20" s="118" t="s">
        <v>69</v>
      </c>
      <c r="B20" s="112"/>
      <c r="C20" s="112">
        <v>200</v>
      </c>
      <c r="D20" s="113"/>
      <c r="E20" s="113"/>
      <c r="F20" s="113"/>
      <c r="G20" s="113"/>
      <c r="H20" s="113"/>
      <c r="I20" s="97"/>
      <c r="J20" s="98"/>
      <c r="K20" s="98"/>
    </row>
    <row r="21" spans="1:13" ht="23.25" customHeight="1" x14ac:dyDescent="0.25">
      <c r="A21" s="119" t="s">
        <v>66</v>
      </c>
      <c r="B21" s="105">
        <f>C21</f>
        <v>3</v>
      </c>
      <c r="C21" s="105">
        <v>3</v>
      </c>
      <c r="D21" s="113"/>
      <c r="E21" s="113"/>
      <c r="F21" s="113"/>
      <c r="G21" s="113"/>
      <c r="H21" s="113"/>
      <c r="I21" s="97"/>
      <c r="J21" s="98"/>
      <c r="K21" s="98"/>
    </row>
    <row r="22" spans="1:13" s="124" customFormat="1" ht="23.25" customHeight="1" x14ac:dyDescent="0.25">
      <c r="A22" s="457" t="s">
        <v>388</v>
      </c>
      <c r="B22" s="458"/>
      <c r="C22" s="458"/>
      <c r="D22" s="459" t="s">
        <v>386</v>
      </c>
      <c r="E22" s="448">
        <v>14.79</v>
      </c>
      <c r="F22" s="448">
        <v>4.3600000000000003</v>
      </c>
      <c r="G22" s="448">
        <v>20.86</v>
      </c>
      <c r="H22" s="121">
        <v>227.45</v>
      </c>
      <c r="I22" s="122" t="s">
        <v>387</v>
      </c>
      <c r="J22" s="123"/>
      <c r="K22" s="123"/>
    </row>
    <row r="23" spans="1:13" ht="23.25" customHeight="1" x14ac:dyDescent="0.25">
      <c r="A23" s="460" t="s">
        <v>125</v>
      </c>
      <c r="B23" s="461">
        <f>C23*1.01</f>
        <v>101</v>
      </c>
      <c r="C23" s="462">
        <v>100</v>
      </c>
      <c r="D23" s="463"/>
      <c r="E23" s="463"/>
      <c r="F23" s="463"/>
      <c r="G23" s="463"/>
      <c r="H23" s="463"/>
      <c r="I23" s="113"/>
      <c r="J23" s="98"/>
      <c r="K23" s="98"/>
    </row>
    <row r="24" spans="1:13" ht="23.25" customHeight="1" x14ac:dyDescent="0.25">
      <c r="A24" s="464" t="s">
        <v>71</v>
      </c>
      <c r="B24" s="465">
        <f>C24</f>
        <v>3.33</v>
      </c>
      <c r="C24" s="465">
        <v>3.33</v>
      </c>
      <c r="D24" s="463"/>
      <c r="E24" s="463"/>
      <c r="F24" s="463"/>
      <c r="G24" s="463"/>
      <c r="H24" s="466"/>
      <c r="I24" s="97"/>
      <c r="J24" s="98"/>
      <c r="K24" s="98"/>
    </row>
    <row r="25" spans="1:13" ht="23.25" customHeight="1" x14ac:dyDescent="0.25">
      <c r="A25" s="467" t="s">
        <v>76</v>
      </c>
      <c r="B25" s="465">
        <f>C25</f>
        <v>5.33</v>
      </c>
      <c r="C25" s="465">
        <v>5.33</v>
      </c>
      <c r="D25" s="463"/>
      <c r="E25" s="463"/>
      <c r="F25" s="463"/>
      <c r="G25" s="463"/>
      <c r="H25" s="466"/>
      <c r="I25" s="97"/>
      <c r="J25" s="98"/>
      <c r="K25" s="98"/>
      <c r="M25" s="91">
        <f>меню!D398</f>
        <v>0</v>
      </c>
    </row>
    <row r="26" spans="1:13" ht="23.25" customHeight="1" x14ac:dyDescent="0.25">
      <c r="A26" s="464" t="s">
        <v>60</v>
      </c>
      <c r="B26" s="465">
        <f>C26</f>
        <v>5.33</v>
      </c>
      <c r="C26" s="465">
        <v>5.33</v>
      </c>
      <c r="D26" s="463"/>
      <c r="E26" s="463"/>
      <c r="F26" s="463"/>
      <c r="G26" s="463"/>
      <c r="H26" s="466"/>
      <c r="I26" s="97"/>
      <c r="J26" s="98"/>
      <c r="K26" s="98"/>
    </row>
    <row r="27" spans="1:13" ht="23.25" customHeight="1" x14ac:dyDescent="0.25">
      <c r="A27" s="464" t="s">
        <v>68</v>
      </c>
      <c r="B27" s="465">
        <f>C27</f>
        <v>8</v>
      </c>
      <c r="C27" s="465">
        <v>8</v>
      </c>
      <c r="D27" s="463"/>
      <c r="E27" s="463"/>
      <c r="F27" s="463"/>
      <c r="G27" s="463"/>
      <c r="H27" s="466"/>
      <c r="I27" s="97"/>
      <c r="J27" s="98"/>
      <c r="K27" s="98"/>
    </row>
    <row r="28" spans="1:13" ht="23.25" customHeight="1" x14ac:dyDescent="0.25">
      <c r="A28" s="468" t="s">
        <v>55</v>
      </c>
      <c r="B28" s="469"/>
      <c r="C28" s="469">
        <f>SUM(C23:C27)</f>
        <v>121.99</v>
      </c>
      <c r="D28" s="463"/>
      <c r="E28" s="463"/>
      <c r="F28" s="463"/>
      <c r="G28" s="463"/>
      <c r="H28" s="466"/>
      <c r="I28" s="97"/>
      <c r="J28" s="98">
        <f>меню!C2951</f>
        <v>0</v>
      </c>
      <c r="K28" s="98"/>
    </row>
    <row r="29" spans="1:13" ht="23.25" customHeight="1" x14ac:dyDescent="0.25">
      <c r="A29" s="467" t="s">
        <v>76</v>
      </c>
      <c r="B29" s="465">
        <f>C29</f>
        <v>2.5299999999999998</v>
      </c>
      <c r="C29" s="465">
        <v>2.5299999999999998</v>
      </c>
      <c r="D29" s="463"/>
      <c r="E29" s="463"/>
      <c r="F29" s="463"/>
      <c r="G29" s="463"/>
      <c r="H29" s="466"/>
      <c r="I29" s="97"/>
      <c r="J29" s="98"/>
      <c r="K29" s="98"/>
    </row>
    <row r="30" spans="1:13" ht="23.25" customHeight="1" x14ac:dyDescent="0.25">
      <c r="A30" s="464" t="s">
        <v>18</v>
      </c>
      <c r="B30" s="465">
        <f>C30</f>
        <v>1</v>
      </c>
      <c r="C30" s="465">
        <v>1</v>
      </c>
      <c r="D30" s="463"/>
      <c r="E30" s="463"/>
      <c r="F30" s="463"/>
      <c r="G30" s="463"/>
      <c r="H30" s="466"/>
      <c r="I30" s="97"/>
      <c r="J30" s="98"/>
      <c r="K30" s="98"/>
    </row>
    <row r="31" spans="1:13" ht="23.25" customHeight="1" x14ac:dyDescent="0.25">
      <c r="A31" s="464" t="s">
        <v>385</v>
      </c>
      <c r="B31" s="465">
        <f>C31</f>
        <v>20</v>
      </c>
      <c r="C31" s="465">
        <v>20</v>
      </c>
      <c r="D31" s="463"/>
      <c r="E31" s="463"/>
      <c r="F31" s="463"/>
      <c r="G31" s="463"/>
      <c r="H31" s="466"/>
      <c r="I31" s="97"/>
      <c r="J31" s="98"/>
      <c r="K31" s="98"/>
    </row>
    <row r="32" spans="1:13" ht="23.25" customHeight="1" x14ac:dyDescent="0.25">
      <c r="A32" s="674" t="s">
        <v>47</v>
      </c>
      <c r="B32" s="675"/>
      <c r="C32" s="675"/>
      <c r="D32" s="675"/>
      <c r="E32" s="675"/>
      <c r="F32" s="675"/>
      <c r="G32" s="675"/>
      <c r="H32" s="675"/>
      <c r="I32" s="676"/>
      <c r="J32" s="98"/>
      <c r="K32" s="98"/>
    </row>
    <row r="33" spans="1:12" ht="23.25" customHeight="1" x14ac:dyDescent="0.25">
      <c r="A33" s="125" t="s">
        <v>474</v>
      </c>
      <c r="B33" s="105">
        <f>C33</f>
        <v>116</v>
      </c>
      <c r="C33" s="105">
        <v>116</v>
      </c>
      <c r="D33" s="126" t="s">
        <v>345</v>
      </c>
      <c r="E33" s="448">
        <v>14.79</v>
      </c>
      <c r="F33" s="448">
        <v>4.3600000000000003</v>
      </c>
      <c r="G33" s="448">
        <v>20.86</v>
      </c>
      <c r="H33" s="121">
        <v>227.45</v>
      </c>
      <c r="I33" s="97"/>
      <c r="J33" s="98"/>
      <c r="K33" s="98"/>
    </row>
    <row r="34" spans="1:12" ht="23.25" customHeight="1" x14ac:dyDescent="0.25">
      <c r="A34" s="727" t="s">
        <v>170</v>
      </c>
      <c r="B34" s="727"/>
      <c r="C34" s="727"/>
      <c r="D34" s="127" t="s">
        <v>147</v>
      </c>
      <c r="E34" s="109">
        <v>0.01</v>
      </c>
      <c r="F34" s="109">
        <v>0</v>
      </c>
      <c r="G34" s="109">
        <v>9.98</v>
      </c>
      <c r="H34" s="109">
        <v>39.979999999999997</v>
      </c>
      <c r="I34" s="101" t="s">
        <v>169</v>
      </c>
      <c r="J34" s="98"/>
      <c r="K34" s="98"/>
    </row>
    <row r="35" spans="1:12" ht="23.25" customHeight="1" x14ac:dyDescent="0.25">
      <c r="A35" s="128" t="s">
        <v>63</v>
      </c>
      <c r="B35" s="129">
        <f>C35</f>
        <v>1.5</v>
      </c>
      <c r="C35" s="129">
        <v>1.5</v>
      </c>
      <c r="D35" s="130"/>
      <c r="E35" s="129"/>
      <c r="F35" s="129"/>
      <c r="G35" s="129"/>
      <c r="H35" s="131"/>
      <c r="I35" s="129"/>
      <c r="J35" s="98"/>
      <c r="K35" s="98"/>
    </row>
    <row r="36" spans="1:12" ht="23.25" customHeight="1" x14ac:dyDescent="0.25">
      <c r="A36" s="128" t="s">
        <v>112</v>
      </c>
      <c r="B36" s="129">
        <f>C36*1.14</f>
        <v>2.2799999999999998</v>
      </c>
      <c r="C36" s="129">
        <v>2</v>
      </c>
      <c r="D36" s="130"/>
      <c r="E36" s="129"/>
      <c r="F36" s="129"/>
      <c r="G36" s="129"/>
      <c r="H36" s="131"/>
      <c r="I36" s="129"/>
      <c r="J36" s="98"/>
      <c r="K36" s="98"/>
    </row>
    <row r="37" spans="1:12" ht="23.25" customHeight="1" x14ac:dyDescent="0.25">
      <c r="A37" s="128" t="s">
        <v>10</v>
      </c>
      <c r="B37" s="129">
        <f>C37</f>
        <v>200</v>
      </c>
      <c r="C37" s="129">
        <v>200</v>
      </c>
      <c r="D37" s="130"/>
      <c r="E37" s="129"/>
      <c r="F37" s="129"/>
      <c r="G37" s="129"/>
      <c r="H37" s="131"/>
      <c r="I37" s="129"/>
      <c r="J37" s="98"/>
      <c r="K37" s="98"/>
    </row>
    <row r="38" spans="1:12" ht="23.25" customHeight="1" x14ac:dyDescent="0.25">
      <c r="A38" s="111" t="s">
        <v>68</v>
      </c>
      <c r="B38" s="129">
        <f>C38</f>
        <v>9</v>
      </c>
      <c r="C38" s="129">
        <v>9</v>
      </c>
      <c r="D38" s="130"/>
      <c r="E38" s="129"/>
      <c r="F38" s="129"/>
      <c r="G38" s="129"/>
      <c r="H38" s="131"/>
      <c r="I38" s="129"/>
      <c r="J38" s="98"/>
      <c r="K38" s="98"/>
    </row>
    <row r="39" spans="1:12" ht="23.25" customHeight="1" x14ac:dyDescent="0.25">
      <c r="A39" s="674" t="s">
        <v>47</v>
      </c>
      <c r="B39" s="675"/>
      <c r="C39" s="675"/>
      <c r="D39" s="675"/>
      <c r="E39" s="675"/>
      <c r="F39" s="675"/>
      <c r="G39" s="675"/>
      <c r="H39" s="675"/>
      <c r="I39" s="676"/>
      <c r="J39" s="98"/>
      <c r="K39" s="98"/>
    </row>
    <row r="40" spans="1:12" ht="23.25" customHeight="1" x14ac:dyDescent="0.25">
      <c r="A40" s="753" t="s">
        <v>231</v>
      </c>
      <c r="B40" s="753"/>
      <c r="C40" s="753"/>
      <c r="D40" s="132" t="s">
        <v>228</v>
      </c>
      <c r="E40" s="132">
        <v>0.2</v>
      </c>
      <c r="F40" s="133">
        <v>0</v>
      </c>
      <c r="G40" s="132">
        <v>15.5</v>
      </c>
      <c r="H40" s="133">
        <v>62.8</v>
      </c>
      <c r="I40" s="101" t="s">
        <v>232</v>
      </c>
      <c r="J40" s="98"/>
      <c r="K40" s="98"/>
    </row>
    <row r="41" spans="1:12" ht="23.25" customHeight="1" x14ac:dyDescent="0.25">
      <c r="A41" s="134" t="s">
        <v>229</v>
      </c>
      <c r="B41" s="135">
        <f>C41</f>
        <v>1.5</v>
      </c>
      <c r="C41" s="135">
        <v>1.5</v>
      </c>
      <c r="D41" s="136"/>
      <c r="E41" s="136"/>
      <c r="F41" s="136"/>
      <c r="G41" s="136"/>
      <c r="H41" s="136"/>
      <c r="I41" s="101"/>
      <c r="J41" s="98"/>
      <c r="K41" s="98"/>
    </row>
    <row r="42" spans="1:12" ht="23.25" customHeight="1" x14ac:dyDescent="0.25">
      <c r="A42" s="137" t="s">
        <v>127</v>
      </c>
      <c r="B42" s="138">
        <f>C42</f>
        <v>9</v>
      </c>
      <c r="C42" s="138">
        <v>9</v>
      </c>
      <c r="D42" s="139"/>
      <c r="E42" s="140"/>
      <c r="F42" s="140"/>
      <c r="G42" s="140"/>
      <c r="H42" s="140"/>
      <c r="I42" s="101"/>
      <c r="J42" s="98"/>
      <c r="K42" s="98"/>
    </row>
    <row r="43" spans="1:12" ht="23.25" customHeight="1" x14ac:dyDescent="0.25">
      <c r="A43" s="141" t="s">
        <v>112</v>
      </c>
      <c r="B43" s="129">
        <f>C43*1.14</f>
        <v>11.399999999999999</v>
      </c>
      <c r="C43" s="142">
        <v>10</v>
      </c>
      <c r="D43" s="136"/>
      <c r="E43" s="136"/>
      <c r="F43" s="136"/>
      <c r="G43" s="136"/>
      <c r="H43" s="136"/>
      <c r="I43" s="101"/>
      <c r="J43" s="98"/>
      <c r="K43" s="98"/>
    </row>
    <row r="44" spans="1:12" ht="23.25" customHeight="1" x14ac:dyDescent="0.25">
      <c r="A44" s="143" t="s">
        <v>230</v>
      </c>
      <c r="B44" s="142">
        <v>21</v>
      </c>
      <c r="C44" s="142">
        <v>10</v>
      </c>
      <c r="D44" s="136"/>
      <c r="E44" s="136"/>
      <c r="F44" s="136"/>
      <c r="G44" s="136"/>
      <c r="H44" s="136"/>
      <c r="I44" s="144"/>
      <c r="J44" s="98"/>
      <c r="K44" s="98"/>
    </row>
    <row r="45" spans="1:12" ht="23.25" customHeight="1" x14ac:dyDescent="0.25">
      <c r="A45" s="726" t="s">
        <v>13</v>
      </c>
      <c r="B45" s="726"/>
      <c r="C45" s="726"/>
      <c r="D45" s="146" t="s">
        <v>53</v>
      </c>
      <c r="E45" s="100">
        <v>1.1200000000000001</v>
      </c>
      <c r="F45" s="147">
        <v>0.22</v>
      </c>
      <c r="G45" s="147">
        <v>11.58</v>
      </c>
      <c r="H45" s="109">
        <v>55.25</v>
      </c>
      <c r="I45" s="147"/>
      <c r="J45" s="148"/>
      <c r="K45" s="148"/>
    </row>
    <row r="46" spans="1:12" ht="27.95" customHeight="1" x14ac:dyDescent="0.25">
      <c r="A46" s="715" t="s">
        <v>14</v>
      </c>
      <c r="B46" s="716"/>
      <c r="C46" s="716"/>
      <c r="D46" s="717"/>
      <c r="E46" s="149">
        <f>E45+E40+E33+E15+E8</f>
        <v>20.2</v>
      </c>
      <c r="F46" s="149">
        <f>F8+F15+F22+F34+F45</f>
        <v>20.65</v>
      </c>
      <c r="G46" s="149">
        <f>G8+G15+G22+G34+G45</f>
        <v>79.78</v>
      </c>
      <c r="H46" s="149">
        <f>H45+H34+H22+H15+H8</f>
        <v>601.11999999999989</v>
      </c>
      <c r="I46" s="149"/>
      <c r="J46" s="150"/>
      <c r="K46" s="150"/>
    </row>
    <row r="47" spans="1:12" s="94" customFormat="1" ht="27.95" customHeight="1" x14ac:dyDescent="0.25">
      <c r="A47" s="762" t="s">
        <v>58</v>
      </c>
      <c r="B47" s="762"/>
      <c r="C47" s="762"/>
      <c r="D47" s="762"/>
      <c r="E47" s="762"/>
      <c r="F47" s="762"/>
      <c r="G47" s="762"/>
      <c r="H47" s="762"/>
      <c r="I47" s="762"/>
      <c r="J47" s="93"/>
      <c r="K47" s="93"/>
      <c r="L47" s="151"/>
    </row>
    <row r="48" spans="1:12" ht="27.95" customHeight="1" x14ac:dyDescent="0.25">
      <c r="A48" s="761" t="s">
        <v>0</v>
      </c>
      <c r="B48" s="754" t="s">
        <v>1</v>
      </c>
      <c r="C48" s="754" t="s">
        <v>2</v>
      </c>
      <c r="D48" s="761" t="s">
        <v>3</v>
      </c>
      <c r="E48" s="761"/>
      <c r="F48" s="761"/>
      <c r="G48" s="761"/>
      <c r="H48" s="761"/>
      <c r="I48" s="96"/>
      <c r="J48" s="152"/>
      <c r="K48" s="152"/>
    </row>
    <row r="49" spans="1:11" ht="13.5" customHeight="1" x14ac:dyDescent="0.25">
      <c r="A49" s="761"/>
      <c r="B49" s="754"/>
      <c r="C49" s="754"/>
      <c r="D49" s="767" t="s">
        <v>4</v>
      </c>
      <c r="E49" s="761" t="s">
        <v>5</v>
      </c>
      <c r="F49" s="761" t="s">
        <v>6</v>
      </c>
      <c r="G49" s="761" t="s">
        <v>7</v>
      </c>
      <c r="H49" s="153" t="s">
        <v>8</v>
      </c>
      <c r="I49" s="768" t="s">
        <v>171</v>
      </c>
      <c r="J49" s="152"/>
      <c r="K49" s="152"/>
    </row>
    <row r="50" spans="1:11" ht="27.75" customHeight="1" x14ac:dyDescent="0.25">
      <c r="A50" s="761"/>
      <c r="B50" s="754"/>
      <c r="C50" s="754"/>
      <c r="D50" s="767"/>
      <c r="E50" s="761"/>
      <c r="F50" s="761"/>
      <c r="G50" s="761"/>
      <c r="H50" s="153"/>
      <c r="I50" s="769"/>
      <c r="J50" s="152"/>
      <c r="K50" s="152"/>
    </row>
    <row r="51" spans="1:11" ht="22.5" customHeight="1" x14ac:dyDescent="0.25">
      <c r="A51" s="155" t="s">
        <v>173</v>
      </c>
      <c r="B51" s="156"/>
      <c r="C51" s="156"/>
      <c r="D51" s="157">
        <f>C54+C55+C56</f>
        <v>59.999999999999993</v>
      </c>
      <c r="E51" s="101">
        <v>0.66</v>
      </c>
      <c r="F51" s="101">
        <v>5.2</v>
      </c>
      <c r="G51" s="101">
        <v>9.4</v>
      </c>
      <c r="H51" s="101">
        <v>40.049999999999997</v>
      </c>
      <c r="I51" s="97" t="s">
        <v>172</v>
      </c>
      <c r="J51" s="152"/>
      <c r="K51" s="152"/>
    </row>
    <row r="52" spans="1:11" ht="22.5" customHeight="1" x14ac:dyDescent="0.25">
      <c r="A52" s="158" t="s">
        <v>425</v>
      </c>
      <c r="B52" s="131">
        <f>C52*1.25</f>
        <v>70.849999999999994</v>
      </c>
      <c r="C52" s="131">
        <v>56.68</v>
      </c>
      <c r="D52" s="159"/>
      <c r="E52" s="159"/>
      <c r="F52" s="159"/>
      <c r="G52" s="159"/>
      <c r="H52" s="159"/>
      <c r="I52" s="159"/>
      <c r="J52" s="152"/>
      <c r="K52" s="152"/>
    </row>
    <row r="53" spans="1:11" ht="22.5" customHeight="1" x14ac:dyDescent="0.25">
      <c r="A53" s="158" t="s">
        <v>403</v>
      </c>
      <c r="B53" s="131">
        <f>C53*1.33</f>
        <v>75.384399999999999</v>
      </c>
      <c r="C53" s="131">
        <v>56.68</v>
      </c>
      <c r="D53" s="159"/>
      <c r="E53" s="159"/>
      <c r="F53" s="159"/>
      <c r="G53" s="159"/>
      <c r="H53" s="159"/>
      <c r="I53" s="159"/>
      <c r="J53" s="152"/>
      <c r="K53" s="152"/>
    </row>
    <row r="54" spans="1:11" ht="22.5" customHeight="1" x14ac:dyDescent="0.25">
      <c r="A54" s="158" t="s">
        <v>138</v>
      </c>
      <c r="B54" s="131"/>
      <c r="C54" s="131">
        <f>C53/1.09</f>
        <v>51.999999999999993</v>
      </c>
      <c r="D54" s="159"/>
      <c r="E54" s="159"/>
      <c r="F54" s="159"/>
      <c r="G54" s="159"/>
      <c r="H54" s="159"/>
      <c r="I54" s="159"/>
      <c r="J54" s="152"/>
      <c r="K54" s="152"/>
    </row>
    <row r="55" spans="1:11" ht="22.5" customHeight="1" x14ac:dyDescent="0.25">
      <c r="A55" s="158" t="s">
        <v>89</v>
      </c>
      <c r="B55" s="131">
        <f>C55*1.01</f>
        <v>6.0600000000000005</v>
      </c>
      <c r="C55" s="131">
        <v>6</v>
      </c>
      <c r="D55" s="159"/>
      <c r="E55" s="159"/>
      <c r="F55" s="159"/>
      <c r="G55" s="159"/>
      <c r="H55" s="159"/>
      <c r="I55" s="159"/>
      <c r="J55" s="152"/>
      <c r="K55" s="152"/>
    </row>
    <row r="56" spans="1:11" ht="22.5" customHeight="1" x14ac:dyDescent="0.25">
      <c r="A56" s="158" t="s">
        <v>18</v>
      </c>
      <c r="B56" s="131">
        <f>C56</f>
        <v>2</v>
      </c>
      <c r="C56" s="131">
        <v>2</v>
      </c>
      <c r="D56" s="159"/>
      <c r="E56" s="159"/>
      <c r="F56" s="159"/>
      <c r="G56" s="159"/>
      <c r="H56" s="159"/>
      <c r="I56" s="159"/>
      <c r="J56" s="152"/>
      <c r="K56" s="152"/>
    </row>
    <row r="57" spans="1:11" ht="22.5" customHeight="1" x14ac:dyDescent="0.25">
      <c r="A57" s="158" t="s">
        <v>131</v>
      </c>
      <c r="B57" s="131">
        <f>C57*1.35</f>
        <v>0.67500000000000004</v>
      </c>
      <c r="C57" s="131">
        <v>0.5</v>
      </c>
      <c r="D57" s="159"/>
      <c r="E57" s="159"/>
      <c r="F57" s="159"/>
      <c r="G57" s="159"/>
      <c r="H57" s="159"/>
      <c r="I57" s="159"/>
      <c r="J57" s="152"/>
      <c r="K57" s="152"/>
    </row>
    <row r="58" spans="1:11" ht="22.5" customHeight="1" x14ac:dyDescent="0.25">
      <c r="A58" s="674" t="s">
        <v>47</v>
      </c>
      <c r="B58" s="675"/>
      <c r="C58" s="675"/>
      <c r="D58" s="675"/>
      <c r="E58" s="675"/>
      <c r="F58" s="675"/>
      <c r="G58" s="675"/>
      <c r="H58" s="675"/>
      <c r="I58" s="676"/>
      <c r="J58" s="152"/>
      <c r="K58" s="152"/>
    </row>
    <row r="59" spans="1:11" s="162" customFormat="1" ht="22.5" customHeight="1" x14ac:dyDescent="0.25">
      <c r="A59" s="160" t="s">
        <v>175</v>
      </c>
      <c r="B59" s="144"/>
      <c r="C59" s="144"/>
      <c r="D59" s="161">
        <v>60</v>
      </c>
      <c r="E59" s="109">
        <v>0.68</v>
      </c>
      <c r="F59" s="109">
        <v>3.5</v>
      </c>
      <c r="G59" s="109">
        <v>3.9</v>
      </c>
      <c r="H59" s="109">
        <v>50.5</v>
      </c>
      <c r="I59" s="101" t="s">
        <v>174</v>
      </c>
      <c r="J59" s="98"/>
      <c r="K59" s="98"/>
    </row>
    <row r="60" spans="1:11" ht="22.5" customHeight="1" x14ac:dyDescent="0.25">
      <c r="A60" s="115" t="s">
        <v>50</v>
      </c>
      <c r="B60" s="144">
        <f>C60*1.05</f>
        <v>58.800000000000004</v>
      </c>
      <c r="C60" s="144">
        <v>56</v>
      </c>
      <c r="D60" s="109"/>
      <c r="E60" s="144"/>
      <c r="F60" s="144"/>
      <c r="G60" s="101"/>
      <c r="H60" s="101"/>
      <c r="I60" s="101"/>
      <c r="J60" s="152"/>
      <c r="K60" s="152"/>
    </row>
    <row r="61" spans="1:11" ht="22.5" customHeight="1" x14ac:dyDescent="0.25">
      <c r="A61" s="115" t="s">
        <v>51</v>
      </c>
      <c r="B61" s="144">
        <f>C61*1.05</f>
        <v>58.800000000000004</v>
      </c>
      <c r="C61" s="144">
        <v>56</v>
      </c>
      <c r="D61" s="109"/>
      <c r="E61" s="163"/>
      <c r="F61" s="163"/>
      <c r="G61" s="100"/>
      <c r="H61" s="101"/>
      <c r="I61" s="100"/>
      <c r="J61" s="152"/>
      <c r="K61" s="152"/>
    </row>
    <row r="62" spans="1:11" ht="22.5" customHeight="1" x14ac:dyDescent="0.25">
      <c r="A62" s="115" t="s">
        <v>18</v>
      </c>
      <c r="B62" s="144">
        <f>C62</f>
        <v>4</v>
      </c>
      <c r="C62" s="144">
        <v>4</v>
      </c>
      <c r="D62" s="109"/>
      <c r="E62" s="163"/>
      <c r="F62" s="163"/>
      <c r="G62" s="100"/>
      <c r="H62" s="101"/>
      <c r="I62" s="100"/>
      <c r="J62" s="152"/>
      <c r="K62" s="152"/>
    </row>
    <row r="63" spans="1:11" ht="22.5" customHeight="1" x14ac:dyDescent="0.25">
      <c r="A63" s="128" t="s">
        <v>131</v>
      </c>
      <c r="B63" s="129">
        <f>C63*1.35</f>
        <v>0.67500000000000004</v>
      </c>
      <c r="C63" s="129">
        <v>0.5</v>
      </c>
      <c r="D63" s="164"/>
      <c r="E63" s="164"/>
      <c r="F63" s="164"/>
      <c r="G63" s="164"/>
      <c r="H63" s="159"/>
      <c r="I63" s="164"/>
      <c r="J63" s="152"/>
      <c r="K63" s="152"/>
    </row>
    <row r="64" spans="1:11" ht="22.5" customHeight="1" x14ac:dyDescent="0.25">
      <c r="A64" s="698" t="s">
        <v>177</v>
      </c>
      <c r="B64" s="699"/>
      <c r="C64" s="700"/>
      <c r="D64" s="127" t="s">
        <v>151</v>
      </c>
      <c r="E64" s="153">
        <v>12.05</v>
      </c>
      <c r="F64" s="153">
        <v>8.6199999999999992</v>
      </c>
      <c r="G64" s="153">
        <v>9.8800000000000008</v>
      </c>
      <c r="H64" s="153">
        <v>164.5</v>
      </c>
      <c r="I64" s="153" t="s">
        <v>176</v>
      </c>
      <c r="J64" s="165"/>
      <c r="K64" s="165"/>
    </row>
    <row r="65" spans="1:11" ht="22.5" customHeight="1" x14ac:dyDescent="0.25">
      <c r="A65" s="166" t="s">
        <v>280</v>
      </c>
      <c r="B65" s="131">
        <f>C65*1.1</f>
        <v>67.100000000000009</v>
      </c>
      <c r="C65" s="131">
        <v>61</v>
      </c>
      <c r="D65" s="167"/>
      <c r="E65" s="153"/>
      <c r="F65" s="153"/>
      <c r="G65" s="131"/>
      <c r="H65" s="131"/>
      <c r="I65" s="131"/>
      <c r="J65" s="168"/>
      <c r="K65" s="168"/>
    </row>
    <row r="66" spans="1:11" ht="22.5" customHeight="1" x14ac:dyDescent="0.25">
      <c r="A66" s="158" t="s">
        <v>389</v>
      </c>
      <c r="B66" s="131">
        <f>C66*1.02</f>
        <v>13.26</v>
      </c>
      <c r="C66" s="131">
        <v>13</v>
      </c>
      <c r="D66" s="167"/>
      <c r="E66" s="153"/>
      <c r="F66" s="153"/>
      <c r="G66" s="131"/>
      <c r="H66" s="131"/>
      <c r="I66" s="131"/>
      <c r="J66" s="168"/>
      <c r="K66" s="168"/>
    </row>
    <row r="67" spans="1:11" ht="22.5" customHeight="1" x14ac:dyDescent="0.25">
      <c r="A67" s="169" t="s">
        <v>396</v>
      </c>
      <c r="B67" s="163">
        <f>C67*1.33</f>
        <v>22.61</v>
      </c>
      <c r="C67" s="163">
        <v>17</v>
      </c>
      <c r="D67" s="167"/>
      <c r="E67" s="153"/>
      <c r="F67" s="153"/>
      <c r="G67" s="131"/>
      <c r="H67" s="131"/>
      <c r="I67" s="131"/>
      <c r="J67" s="148"/>
      <c r="K67" s="148"/>
    </row>
    <row r="68" spans="1:11" ht="22.5" customHeight="1" x14ac:dyDescent="0.25">
      <c r="A68" s="169" t="s">
        <v>395</v>
      </c>
      <c r="B68" s="163">
        <f>C68*1.43</f>
        <v>24.31</v>
      </c>
      <c r="C68" s="163">
        <v>17</v>
      </c>
      <c r="D68" s="167"/>
      <c r="E68" s="153"/>
      <c r="F68" s="153"/>
      <c r="G68" s="131"/>
      <c r="H68" s="131"/>
      <c r="I68" s="131"/>
      <c r="J68" s="148"/>
      <c r="K68" s="148"/>
    </row>
    <row r="69" spans="1:11" ht="22.5" customHeight="1" x14ac:dyDescent="0.25">
      <c r="A69" s="169" t="s">
        <v>394</v>
      </c>
      <c r="B69" s="163">
        <f>C69*1.54</f>
        <v>26.18</v>
      </c>
      <c r="C69" s="163">
        <v>17</v>
      </c>
      <c r="D69" s="167"/>
      <c r="E69" s="153"/>
      <c r="F69" s="153"/>
      <c r="G69" s="131"/>
      <c r="H69" s="131"/>
      <c r="I69" s="131"/>
      <c r="J69" s="168"/>
      <c r="K69" s="168"/>
    </row>
    <row r="70" spans="1:11" ht="22.5" customHeight="1" x14ac:dyDescent="0.25">
      <c r="A70" s="169" t="s">
        <v>393</v>
      </c>
      <c r="B70" s="163">
        <f>C70*1.67</f>
        <v>28.39</v>
      </c>
      <c r="C70" s="163">
        <v>17</v>
      </c>
      <c r="D70" s="167"/>
      <c r="E70" s="153"/>
      <c r="F70" s="153"/>
      <c r="G70" s="131"/>
      <c r="H70" s="131"/>
      <c r="I70" s="131"/>
      <c r="J70" s="168"/>
      <c r="K70" s="168"/>
    </row>
    <row r="71" spans="1:11" ht="22.5" customHeight="1" x14ac:dyDescent="0.25">
      <c r="A71" s="158" t="s">
        <v>24</v>
      </c>
      <c r="B71" s="131">
        <f>C71*1.19</f>
        <v>10.709999999999999</v>
      </c>
      <c r="C71" s="131">
        <v>9</v>
      </c>
      <c r="D71" s="167"/>
      <c r="E71" s="153"/>
      <c r="F71" s="153"/>
      <c r="G71" s="131"/>
      <c r="H71" s="131"/>
      <c r="I71" s="131"/>
      <c r="J71" s="168"/>
      <c r="K71" s="168"/>
    </row>
    <row r="72" spans="1:11" ht="22.5" customHeight="1" x14ac:dyDescent="0.25">
      <c r="A72" s="128" t="s">
        <v>71</v>
      </c>
      <c r="B72" s="129">
        <f>C72</f>
        <v>3</v>
      </c>
      <c r="C72" s="129">
        <v>3</v>
      </c>
      <c r="D72" s="130"/>
      <c r="E72" s="129"/>
      <c r="F72" s="129"/>
      <c r="G72" s="129"/>
      <c r="H72" s="131"/>
      <c r="I72" s="129"/>
      <c r="J72" s="148"/>
      <c r="K72" s="148"/>
    </row>
    <row r="73" spans="1:11" ht="22.5" customHeight="1" x14ac:dyDescent="0.25">
      <c r="A73" s="128" t="s">
        <v>33</v>
      </c>
      <c r="B73" s="129">
        <f>C73</f>
        <v>0.6</v>
      </c>
      <c r="C73" s="129">
        <v>0.6</v>
      </c>
      <c r="D73" s="130"/>
      <c r="E73" s="95"/>
      <c r="F73" s="95"/>
      <c r="G73" s="129"/>
      <c r="H73" s="131"/>
      <c r="I73" s="129"/>
      <c r="J73" s="148"/>
      <c r="K73" s="148"/>
    </row>
    <row r="74" spans="1:11" ht="22.5" customHeight="1" x14ac:dyDescent="0.25">
      <c r="A74" s="170" t="s">
        <v>55</v>
      </c>
      <c r="B74" s="95"/>
      <c r="C74" s="95">
        <f>C65+C66+C67+C71+C72+C75</f>
        <v>108</v>
      </c>
      <c r="D74" s="130"/>
      <c r="E74" s="95"/>
      <c r="F74" s="95"/>
      <c r="G74" s="129"/>
      <c r="H74" s="131"/>
      <c r="I74" s="129"/>
      <c r="J74" s="148"/>
      <c r="K74" s="148"/>
    </row>
    <row r="75" spans="1:11" ht="22.5" customHeight="1" x14ac:dyDescent="0.25">
      <c r="A75" s="128" t="s">
        <v>80</v>
      </c>
      <c r="B75" s="129">
        <f>C75</f>
        <v>5</v>
      </c>
      <c r="C75" s="129">
        <v>5</v>
      </c>
      <c r="D75" s="130"/>
      <c r="E75" s="95"/>
      <c r="F75" s="95"/>
      <c r="G75" s="129"/>
      <c r="H75" s="131"/>
      <c r="I75" s="129"/>
      <c r="J75" s="148"/>
      <c r="K75" s="148"/>
    </row>
    <row r="76" spans="1:11" ht="22.5" customHeight="1" x14ac:dyDescent="0.25">
      <c r="A76" s="170" t="s">
        <v>55</v>
      </c>
      <c r="B76" s="95"/>
      <c r="C76" s="95">
        <v>96</v>
      </c>
      <c r="D76" s="130"/>
      <c r="E76" s="95"/>
      <c r="F76" s="95"/>
      <c r="G76" s="129"/>
      <c r="H76" s="131"/>
      <c r="I76" s="129"/>
      <c r="J76" s="148"/>
      <c r="K76" s="148"/>
    </row>
    <row r="77" spans="1:11" ht="22.5" customHeight="1" x14ac:dyDescent="0.25">
      <c r="A77" s="128" t="s">
        <v>18</v>
      </c>
      <c r="B77" s="129">
        <f>C77</f>
        <v>0.7</v>
      </c>
      <c r="C77" s="129">
        <v>0.7</v>
      </c>
      <c r="D77" s="130"/>
      <c r="E77" s="95"/>
      <c r="F77" s="95"/>
      <c r="G77" s="129"/>
      <c r="H77" s="131"/>
      <c r="I77" s="129"/>
      <c r="J77" s="148"/>
      <c r="K77" s="148"/>
    </row>
    <row r="78" spans="1:11" ht="22.5" customHeight="1" x14ac:dyDescent="0.25">
      <c r="A78" s="674" t="s">
        <v>47</v>
      </c>
      <c r="B78" s="675"/>
      <c r="C78" s="675"/>
      <c r="D78" s="675"/>
      <c r="E78" s="675"/>
      <c r="F78" s="675"/>
      <c r="G78" s="675"/>
      <c r="H78" s="675"/>
      <c r="I78" s="676"/>
      <c r="J78" s="148"/>
      <c r="K78" s="148"/>
    </row>
    <row r="79" spans="1:11" ht="22.5" customHeight="1" x14ac:dyDescent="0.25">
      <c r="A79" s="755" t="s">
        <v>259</v>
      </c>
      <c r="B79" s="755"/>
      <c r="C79" s="755"/>
      <c r="D79" s="171" t="s">
        <v>260</v>
      </c>
      <c r="E79" s="100">
        <v>11</v>
      </c>
      <c r="F79" s="100">
        <v>8.0399999999999991</v>
      </c>
      <c r="G79" s="100">
        <v>17.8</v>
      </c>
      <c r="H79" s="101">
        <v>190.3</v>
      </c>
      <c r="I79" s="100" t="s">
        <v>261</v>
      </c>
      <c r="J79" s="148"/>
      <c r="K79" s="148"/>
    </row>
    <row r="80" spans="1:11" ht="22.5" customHeight="1" x14ac:dyDescent="0.25">
      <c r="A80" s="575" t="s">
        <v>480</v>
      </c>
      <c r="B80" s="626">
        <f>C80*1.6</f>
        <v>153.60000000000002</v>
      </c>
      <c r="C80" s="474">
        <f>C82*1.2</f>
        <v>96</v>
      </c>
      <c r="D80" s="662"/>
      <c r="E80" s="561"/>
      <c r="F80" s="561"/>
      <c r="G80" s="561"/>
      <c r="H80" s="561"/>
      <c r="I80" s="561"/>
      <c r="J80" s="148"/>
      <c r="K80" s="148"/>
    </row>
    <row r="81" spans="1:11" ht="22.5" customHeight="1" x14ac:dyDescent="0.25">
      <c r="A81" s="575" t="s">
        <v>481</v>
      </c>
      <c r="B81" s="626">
        <f>C81*1.6</f>
        <v>147.20000000000002</v>
      </c>
      <c r="C81" s="474">
        <f>C82*1.15</f>
        <v>92</v>
      </c>
      <c r="D81" s="662"/>
      <c r="E81" s="561"/>
      <c r="F81" s="561"/>
      <c r="G81" s="561"/>
      <c r="H81" s="561"/>
      <c r="I81" s="561"/>
      <c r="J81" s="148"/>
      <c r="K81" s="148"/>
    </row>
    <row r="82" spans="1:11" ht="22.5" customHeight="1" x14ac:dyDescent="0.25">
      <c r="A82" s="575" t="s">
        <v>483</v>
      </c>
      <c r="B82" s="626">
        <f>C82*1.6</f>
        <v>128</v>
      </c>
      <c r="C82" s="172">
        <v>80</v>
      </c>
      <c r="D82" s="173"/>
      <c r="E82" s="163"/>
      <c r="F82" s="163"/>
      <c r="G82" s="163"/>
      <c r="H82" s="144"/>
      <c r="I82" s="163"/>
      <c r="J82" s="148"/>
      <c r="K82" s="148"/>
    </row>
    <row r="83" spans="1:11" ht="22.5" customHeight="1" x14ac:dyDescent="0.25">
      <c r="A83" s="174" t="s">
        <v>24</v>
      </c>
      <c r="B83" s="172">
        <f>C83*1.19</f>
        <v>17.849999999999998</v>
      </c>
      <c r="C83" s="172">
        <v>15</v>
      </c>
      <c r="D83" s="171"/>
      <c r="E83" s="100"/>
      <c r="F83" s="100"/>
      <c r="G83" s="100"/>
      <c r="H83" s="101"/>
      <c r="I83" s="100"/>
      <c r="J83" s="148"/>
      <c r="K83" s="148"/>
    </row>
    <row r="84" spans="1:11" ht="22.5" customHeight="1" x14ac:dyDescent="0.25">
      <c r="A84" s="175" t="s">
        <v>33</v>
      </c>
      <c r="B84" s="172">
        <f>C84</f>
        <v>1</v>
      </c>
      <c r="C84" s="172">
        <v>1</v>
      </c>
      <c r="D84" s="171"/>
      <c r="E84" s="100"/>
      <c r="F84" s="100"/>
      <c r="G84" s="100"/>
      <c r="H84" s="101"/>
      <c r="I84" s="100"/>
      <c r="J84" s="148"/>
      <c r="K84" s="148"/>
    </row>
    <row r="85" spans="1:11" ht="22.5" customHeight="1" x14ac:dyDescent="0.25">
      <c r="A85" s="176" t="s">
        <v>351</v>
      </c>
      <c r="B85" s="177">
        <f>C85</f>
        <v>12</v>
      </c>
      <c r="C85" s="172">
        <v>12</v>
      </c>
      <c r="D85" s="171"/>
      <c r="E85" s="100"/>
      <c r="F85" s="100"/>
      <c r="G85" s="100"/>
      <c r="H85" s="101"/>
      <c r="I85" s="100"/>
      <c r="J85" s="148"/>
      <c r="K85" s="148"/>
    </row>
    <row r="86" spans="1:11" ht="22.5" customHeight="1" x14ac:dyDescent="0.25">
      <c r="A86" s="175" t="s">
        <v>10</v>
      </c>
      <c r="B86" s="172">
        <v>10</v>
      </c>
      <c r="C86" s="172">
        <v>10</v>
      </c>
      <c r="D86" s="171"/>
      <c r="E86" s="100"/>
      <c r="F86" s="100"/>
      <c r="G86" s="100"/>
      <c r="H86" s="101"/>
      <c r="I86" s="100"/>
      <c r="J86" s="148"/>
      <c r="K86" s="148"/>
    </row>
    <row r="87" spans="1:11" ht="22.5" customHeight="1" x14ac:dyDescent="0.25">
      <c r="A87" s="467" t="s">
        <v>76</v>
      </c>
      <c r="B87" s="172">
        <f>C87</f>
        <v>6</v>
      </c>
      <c r="C87" s="172">
        <v>6</v>
      </c>
      <c r="D87" s="171"/>
      <c r="E87" s="100"/>
      <c r="F87" s="100"/>
      <c r="G87" s="100"/>
      <c r="H87" s="101"/>
      <c r="I87" s="100"/>
      <c r="J87" s="148"/>
      <c r="K87" s="148"/>
    </row>
    <row r="88" spans="1:11" ht="22.5" customHeight="1" x14ac:dyDescent="0.25">
      <c r="A88" s="175" t="s">
        <v>71</v>
      </c>
      <c r="B88" s="172">
        <f>C88</f>
        <v>5</v>
      </c>
      <c r="C88" s="172">
        <v>5</v>
      </c>
      <c r="D88" s="171"/>
      <c r="E88" s="100"/>
      <c r="F88" s="100"/>
      <c r="G88" s="100"/>
      <c r="H88" s="101"/>
      <c r="I88" s="100"/>
      <c r="J88" s="148"/>
      <c r="K88" s="148"/>
    </row>
    <row r="89" spans="1:11" ht="22.5" customHeight="1" x14ac:dyDescent="0.25">
      <c r="A89" s="178" t="s">
        <v>18</v>
      </c>
      <c r="B89" s="172">
        <f>C89</f>
        <v>5</v>
      </c>
      <c r="C89" s="172">
        <v>5</v>
      </c>
      <c r="D89" s="171"/>
      <c r="E89" s="100"/>
      <c r="F89" s="100"/>
      <c r="G89" s="100"/>
      <c r="H89" s="101"/>
      <c r="I89" s="100"/>
      <c r="J89" s="148"/>
      <c r="K89" s="148"/>
    </row>
    <row r="90" spans="1:11" ht="22.5" customHeight="1" x14ac:dyDescent="0.25">
      <c r="A90" s="128"/>
      <c r="B90" s="129"/>
      <c r="C90" s="129"/>
      <c r="D90" s="130"/>
      <c r="E90" s="95"/>
      <c r="F90" s="95"/>
      <c r="G90" s="129"/>
      <c r="H90" s="131"/>
      <c r="I90" s="129"/>
      <c r="J90" s="148"/>
      <c r="K90" s="148"/>
    </row>
    <row r="91" spans="1:11" ht="22.5" customHeight="1" x14ac:dyDescent="0.25">
      <c r="A91" s="179" t="s">
        <v>179</v>
      </c>
      <c r="B91" s="131"/>
      <c r="C91" s="153"/>
      <c r="D91" s="180">
        <v>30</v>
      </c>
      <c r="E91" s="153"/>
      <c r="F91" s="153"/>
      <c r="G91" s="131"/>
      <c r="H91" s="131"/>
      <c r="I91" s="153" t="s">
        <v>178</v>
      </c>
      <c r="J91" s="148"/>
      <c r="K91" s="148"/>
    </row>
    <row r="92" spans="1:11" ht="22.5" customHeight="1" x14ac:dyDescent="0.25">
      <c r="A92" s="158" t="s">
        <v>15</v>
      </c>
      <c r="B92" s="131">
        <f>C92</f>
        <v>4.5</v>
      </c>
      <c r="C92" s="131">
        <v>4.5</v>
      </c>
      <c r="D92" s="181"/>
      <c r="E92" s="153"/>
      <c r="F92" s="153"/>
      <c r="G92" s="131"/>
      <c r="H92" s="131"/>
      <c r="I92" s="131"/>
      <c r="J92" s="148"/>
      <c r="K92" s="148"/>
    </row>
    <row r="93" spans="1:11" ht="22.5" customHeight="1" x14ac:dyDescent="0.25">
      <c r="A93" s="128" t="s">
        <v>108</v>
      </c>
      <c r="B93" s="129">
        <f>C93</f>
        <v>3</v>
      </c>
      <c r="C93" s="129">
        <v>3</v>
      </c>
      <c r="D93" s="181"/>
      <c r="E93" s="95"/>
      <c r="F93" s="95"/>
      <c r="G93" s="129"/>
      <c r="H93" s="131"/>
      <c r="I93" s="129"/>
      <c r="J93" s="148"/>
      <c r="K93" s="148"/>
    </row>
    <row r="94" spans="1:11" ht="22.5" customHeight="1" x14ac:dyDescent="0.25">
      <c r="A94" s="467" t="s">
        <v>76</v>
      </c>
      <c r="B94" s="129">
        <f>C94</f>
        <v>1.5</v>
      </c>
      <c r="C94" s="129">
        <v>1.5</v>
      </c>
      <c r="D94" s="181"/>
      <c r="E94" s="95"/>
      <c r="F94" s="95"/>
      <c r="G94" s="129"/>
      <c r="H94" s="131"/>
      <c r="I94" s="129"/>
      <c r="J94" s="148"/>
      <c r="K94" s="148"/>
    </row>
    <row r="95" spans="1:11" ht="22.5" customHeight="1" x14ac:dyDescent="0.25">
      <c r="A95" s="128" t="s">
        <v>65</v>
      </c>
      <c r="B95" s="129">
        <f>C95</f>
        <v>25.5</v>
      </c>
      <c r="C95" s="129">
        <v>25.5</v>
      </c>
      <c r="D95" s="181"/>
      <c r="E95" s="95"/>
      <c r="F95" s="95"/>
      <c r="G95" s="129"/>
      <c r="H95" s="131"/>
      <c r="I95" s="129"/>
      <c r="J95" s="148"/>
      <c r="K95" s="148"/>
    </row>
    <row r="96" spans="1:11" ht="22.5" customHeight="1" x14ac:dyDescent="0.25">
      <c r="A96" s="128" t="s">
        <v>33</v>
      </c>
      <c r="B96" s="129">
        <f>C96</f>
        <v>0.2</v>
      </c>
      <c r="C96" s="129">
        <v>0.2</v>
      </c>
      <c r="D96" s="181"/>
      <c r="E96" s="95"/>
      <c r="F96" s="95"/>
      <c r="G96" s="129"/>
      <c r="H96" s="131"/>
      <c r="I96" s="129"/>
      <c r="J96" s="148"/>
      <c r="K96" s="148"/>
    </row>
    <row r="97" spans="1:11" ht="22.5" customHeight="1" x14ac:dyDescent="0.25">
      <c r="A97" s="743" t="s">
        <v>181</v>
      </c>
      <c r="B97" s="744"/>
      <c r="C97" s="745"/>
      <c r="D97" s="146">
        <v>150</v>
      </c>
      <c r="E97" s="100">
        <v>3.25</v>
      </c>
      <c r="F97" s="100">
        <v>4.7</v>
      </c>
      <c r="G97" s="100">
        <v>22.01</v>
      </c>
      <c r="H97" s="101">
        <v>143.76</v>
      </c>
      <c r="I97" s="101" t="s">
        <v>180</v>
      </c>
      <c r="J97" s="148"/>
      <c r="K97" s="148"/>
    </row>
    <row r="98" spans="1:11" ht="22.5" customHeight="1" x14ac:dyDescent="0.25">
      <c r="A98" s="169" t="s">
        <v>396</v>
      </c>
      <c r="B98" s="163">
        <f>C98*1.33</f>
        <v>170.24</v>
      </c>
      <c r="C98" s="163">
        <v>128</v>
      </c>
      <c r="D98" s="182"/>
      <c r="E98" s="163"/>
      <c r="F98" s="163"/>
      <c r="G98" s="163"/>
      <c r="H98" s="144"/>
      <c r="I98" s="183"/>
      <c r="J98" s="148"/>
      <c r="K98" s="148"/>
    </row>
    <row r="99" spans="1:11" ht="22.5" customHeight="1" x14ac:dyDescent="0.25">
      <c r="A99" s="169" t="s">
        <v>395</v>
      </c>
      <c r="B99" s="163">
        <f>C99*1.43</f>
        <v>183.04</v>
      </c>
      <c r="C99" s="163">
        <v>128</v>
      </c>
      <c r="D99" s="182"/>
      <c r="E99" s="163"/>
      <c r="F99" s="163"/>
      <c r="G99" s="163"/>
      <c r="H99" s="144"/>
      <c r="I99" s="163"/>
      <c r="J99" s="148"/>
      <c r="K99" s="148"/>
    </row>
    <row r="100" spans="1:11" ht="22.5" customHeight="1" x14ac:dyDescent="0.25">
      <c r="A100" s="169" t="s">
        <v>394</v>
      </c>
      <c r="B100" s="163">
        <f>C100*1.53</f>
        <v>195.84</v>
      </c>
      <c r="C100" s="163">
        <v>128</v>
      </c>
      <c r="D100" s="182"/>
      <c r="E100" s="163"/>
      <c r="F100" s="100"/>
      <c r="G100" s="100"/>
      <c r="H100" s="101"/>
      <c r="I100" s="183"/>
      <c r="J100" s="148"/>
      <c r="K100" s="148"/>
    </row>
    <row r="101" spans="1:11" ht="22.5" customHeight="1" x14ac:dyDescent="0.25">
      <c r="A101" s="169" t="s">
        <v>393</v>
      </c>
      <c r="B101" s="163">
        <f>C101*1.67</f>
        <v>213.76</v>
      </c>
      <c r="C101" s="163">
        <v>128</v>
      </c>
      <c r="D101" s="182"/>
      <c r="E101" s="163"/>
      <c r="F101" s="100"/>
      <c r="G101" s="100"/>
      <c r="H101" s="101"/>
      <c r="I101" s="183"/>
      <c r="J101" s="148"/>
      <c r="K101" s="148"/>
    </row>
    <row r="102" spans="1:11" ht="22.5" customHeight="1" x14ac:dyDescent="0.25">
      <c r="A102" s="184" t="s">
        <v>39</v>
      </c>
      <c r="B102" s="163">
        <f>C102*1.05</f>
        <v>23.625</v>
      </c>
      <c r="C102" s="163">
        <v>22.5</v>
      </c>
      <c r="D102" s="182"/>
      <c r="E102" s="163"/>
      <c r="F102" s="163"/>
      <c r="G102" s="163"/>
      <c r="H102" s="144"/>
      <c r="I102" s="183"/>
      <c r="J102" s="148"/>
      <c r="K102" s="148"/>
    </row>
    <row r="103" spans="1:11" ht="22.5" customHeight="1" x14ac:dyDescent="0.25">
      <c r="A103" s="119" t="s">
        <v>66</v>
      </c>
      <c r="B103" s="163">
        <f>C103</f>
        <v>5</v>
      </c>
      <c r="C103" s="163">
        <v>5</v>
      </c>
      <c r="D103" s="147"/>
      <c r="E103" s="185"/>
      <c r="F103" s="185"/>
      <c r="G103" s="185"/>
      <c r="H103" s="101"/>
      <c r="I103" s="186"/>
      <c r="J103" s="148"/>
      <c r="K103" s="148"/>
    </row>
    <row r="104" spans="1:11" ht="22.5" customHeight="1" x14ac:dyDescent="0.25">
      <c r="A104" s="674" t="s">
        <v>47</v>
      </c>
      <c r="B104" s="675"/>
      <c r="C104" s="675"/>
      <c r="D104" s="675"/>
      <c r="E104" s="675"/>
      <c r="F104" s="675"/>
      <c r="G104" s="675"/>
      <c r="H104" s="675"/>
      <c r="I104" s="676"/>
      <c r="J104" s="148"/>
      <c r="K104" s="148"/>
    </row>
    <row r="105" spans="1:11" ht="22.5" customHeight="1" x14ac:dyDescent="0.25">
      <c r="A105" s="697" t="s">
        <v>224</v>
      </c>
      <c r="B105" s="697"/>
      <c r="C105" s="697"/>
      <c r="D105" s="339">
        <v>150</v>
      </c>
      <c r="E105" s="100">
        <v>4</v>
      </c>
      <c r="F105" s="100">
        <v>5.28</v>
      </c>
      <c r="G105" s="100">
        <v>28.62</v>
      </c>
      <c r="H105" s="448">
        <v>187.05</v>
      </c>
      <c r="I105" s="100" t="s">
        <v>391</v>
      </c>
      <c r="J105" s="148"/>
      <c r="K105" s="148"/>
    </row>
    <row r="106" spans="1:11" ht="22.5" customHeight="1" x14ac:dyDescent="0.25">
      <c r="A106" s="169" t="s">
        <v>26</v>
      </c>
      <c r="B106" s="163">
        <f>C106</f>
        <v>50</v>
      </c>
      <c r="C106" s="163">
        <v>50</v>
      </c>
      <c r="D106" s="172"/>
      <c r="E106" s="163"/>
      <c r="F106" s="163"/>
      <c r="G106" s="163"/>
      <c r="H106" s="144"/>
      <c r="I106" s="183"/>
      <c r="J106" s="148"/>
      <c r="K106" s="148"/>
    </row>
    <row r="107" spans="1:11" ht="22.5" customHeight="1" x14ac:dyDescent="0.25">
      <c r="A107" s="169" t="s">
        <v>10</v>
      </c>
      <c r="B107" s="163">
        <v>106.5</v>
      </c>
      <c r="C107" s="163">
        <v>106.5</v>
      </c>
      <c r="D107" s="172"/>
      <c r="E107" s="163"/>
      <c r="F107" s="163"/>
      <c r="G107" s="163"/>
      <c r="H107" s="144"/>
      <c r="I107" s="183"/>
      <c r="J107" s="148"/>
      <c r="K107" s="148"/>
    </row>
    <row r="108" spans="1:11" ht="22.5" customHeight="1" x14ac:dyDescent="0.25">
      <c r="A108" s="119" t="s">
        <v>66</v>
      </c>
      <c r="B108" s="163">
        <f>C108</f>
        <v>4</v>
      </c>
      <c r="C108" s="163">
        <v>4</v>
      </c>
      <c r="D108" s="172"/>
      <c r="E108" s="163"/>
      <c r="F108" s="163"/>
      <c r="G108" s="163"/>
      <c r="H108" s="144"/>
      <c r="I108" s="163"/>
      <c r="J108" s="148"/>
      <c r="K108" s="148"/>
    </row>
    <row r="109" spans="1:11" ht="22.5" customHeight="1" x14ac:dyDescent="0.25">
      <c r="A109" s="128" t="s">
        <v>33</v>
      </c>
      <c r="B109" s="129">
        <f>C109</f>
        <v>1.5</v>
      </c>
      <c r="C109" s="129">
        <v>1.5</v>
      </c>
      <c r="D109" s="130"/>
      <c r="E109" s="129"/>
      <c r="F109" s="129"/>
      <c r="G109" s="129"/>
      <c r="H109" s="131"/>
      <c r="I109" s="341"/>
      <c r="J109" s="148"/>
      <c r="K109" s="148"/>
    </row>
    <row r="110" spans="1:11" s="189" customFormat="1" ht="22.5" customHeight="1" x14ac:dyDescent="0.25">
      <c r="A110" s="770" t="s">
        <v>422</v>
      </c>
      <c r="B110" s="771"/>
      <c r="C110" s="772"/>
      <c r="D110" s="470">
        <v>200</v>
      </c>
      <c r="E110" s="471">
        <v>0.6</v>
      </c>
      <c r="F110" s="471">
        <v>0.08</v>
      </c>
      <c r="G110" s="471">
        <v>21.52</v>
      </c>
      <c r="H110" s="472">
        <v>90.7</v>
      </c>
      <c r="I110" s="101" t="s">
        <v>392</v>
      </c>
      <c r="J110" s="188"/>
      <c r="K110" s="188"/>
    </row>
    <row r="111" spans="1:11" s="189" customFormat="1" ht="22.5" customHeight="1" x14ac:dyDescent="0.25">
      <c r="A111" s="473" t="s">
        <v>390</v>
      </c>
      <c r="B111" s="474">
        <f>C111</f>
        <v>19</v>
      </c>
      <c r="C111" s="474">
        <v>19</v>
      </c>
      <c r="D111" s="475"/>
      <c r="E111" s="471"/>
      <c r="F111" s="471"/>
      <c r="G111" s="471"/>
      <c r="H111" s="472"/>
      <c r="I111" s="129"/>
      <c r="J111" s="188"/>
      <c r="K111" s="188"/>
    </row>
    <row r="112" spans="1:11" s="189" customFormat="1" ht="22.5" customHeight="1" x14ac:dyDescent="0.25">
      <c r="A112" s="473" t="s">
        <v>68</v>
      </c>
      <c r="B112" s="474">
        <f>C112</f>
        <v>9</v>
      </c>
      <c r="C112" s="474">
        <v>9</v>
      </c>
      <c r="D112" s="475"/>
      <c r="E112" s="471"/>
      <c r="F112" s="471"/>
      <c r="G112" s="471"/>
      <c r="H112" s="472"/>
      <c r="I112" s="129"/>
      <c r="J112" s="188"/>
      <c r="K112" s="188"/>
    </row>
    <row r="113" spans="1:11" s="189" customFormat="1" ht="22.5" customHeight="1" x14ac:dyDescent="0.25">
      <c r="A113" s="473" t="s">
        <v>10</v>
      </c>
      <c r="B113" s="474">
        <f>C113</f>
        <v>185</v>
      </c>
      <c r="C113" s="474">
        <v>185</v>
      </c>
      <c r="D113" s="475"/>
      <c r="E113" s="471"/>
      <c r="F113" s="471"/>
      <c r="G113" s="471"/>
      <c r="H113" s="472"/>
      <c r="I113" s="129"/>
      <c r="J113" s="188"/>
      <c r="K113" s="188"/>
    </row>
    <row r="114" spans="1:11" s="189" customFormat="1" ht="22.5" customHeight="1" x14ac:dyDescent="0.25">
      <c r="A114" s="674" t="s">
        <v>47</v>
      </c>
      <c r="B114" s="675"/>
      <c r="C114" s="675"/>
      <c r="D114" s="675"/>
      <c r="E114" s="675"/>
      <c r="F114" s="675"/>
      <c r="G114" s="675"/>
      <c r="H114" s="675"/>
      <c r="I114" s="676"/>
      <c r="J114" s="188"/>
      <c r="K114" s="188"/>
    </row>
    <row r="115" spans="1:11" s="189" customFormat="1" ht="25.5" customHeight="1" x14ac:dyDescent="0.25">
      <c r="A115" s="145" t="s">
        <v>152</v>
      </c>
      <c r="B115" s="163"/>
      <c r="C115" s="163"/>
      <c r="D115" s="171" t="s">
        <v>57</v>
      </c>
      <c r="E115" s="153">
        <v>12.04</v>
      </c>
      <c r="F115" s="153">
        <v>5.56</v>
      </c>
      <c r="G115" s="153">
        <v>1.36</v>
      </c>
      <c r="H115" s="153">
        <v>88.8</v>
      </c>
      <c r="I115" s="101"/>
      <c r="J115" s="188"/>
      <c r="K115" s="188"/>
    </row>
    <row r="116" spans="1:11" s="189" customFormat="1" ht="25.5" customHeight="1" x14ac:dyDescent="0.25">
      <c r="A116" s="192" t="s">
        <v>154</v>
      </c>
      <c r="B116" s="163">
        <f>C116</f>
        <v>20</v>
      </c>
      <c r="C116" s="163">
        <v>20</v>
      </c>
      <c r="D116" s="171"/>
      <c r="E116" s="153"/>
      <c r="F116" s="153"/>
      <c r="G116" s="153"/>
      <c r="H116" s="153"/>
      <c r="I116" s="101"/>
      <c r="J116" s="188"/>
      <c r="K116" s="188"/>
    </row>
    <row r="117" spans="1:11" s="189" customFormat="1" ht="25.5" customHeight="1" x14ac:dyDescent="0.25">
      <c r="A117" s="192" t="s">
        <v>10</v>
      </c>
      <c r="B117" s="163">
        <f>C117</f>
        <v>180</v>
      </c>
      <c r="C117" s="163">
        <v>180</v>
      </c>
      <c r="D117" s="171"/>
      <c r="E117" s="153"/>
      <c r="F117" s="153"/>
      <c r="G117" s="153"/>
      <c r="H117" s="153"/>
      <c r="I117" s="101"/>
      <c r="J117" s="188"/>
      <c r="K117" s="188"/>
    </row>
    <row r="118" spans="1:11" s="189" customFormat="1" ht="33.75" customHeight="1" x14ac:dyDescent="0.25">
      <c r="A118" s="726" t="s">
        <v>13</v>
      </c>
      <c r="B118" s="726"/>
      <c r="C118" s="726"/>
      <c r="D118" s="146" t="s">
        <v>136</v>
      </c>
      <c r="E118" s="100">
        <v>0.7</v>
      </c>
      <c r="F118" s="147">
        <v>0.1</v>
      </c>
      <c r="G118" s="147">
        <v>9.4</v>
      </c>
      <c r="H118" s="109">
        <v>41.3</v>
      </c>
      <c r="I118" s="147"/>
      <c r="J118" s="193"/>
      <c r="K118" s="193"/>
    </row>
    <row r="119" spans="1:11" ht="29.25" customHeight="1" x14ac:dyDescent="0.25">
      <c r="A119" s="701" t="s">
        <v>12</v>
      </c>
      <c r="B119" s="702"/>
      <c r="C119" s="703"/>
      <c r="D119" s="171" t="s">
        <v>140</v>
      </c>
      <c r="E119" s="100">
        <v>1.97</v>
      </c>
      <c r="F119" s="100">
        <v>0.25</v>
      </c>
      <c r="G119" s="100">
        <v>13.28</v>
      </c>
      <c r="H119" s="101">
        <v>90</v>
      </c>
      <c r="I119" s="100"/>
      <c r="J119" s="197"/>
      <c r="K119" s="198"/>
    </row>
    <row r="120" spans="1:11" ht="27.95" customHeight="1" x14ac:dyDescent="0.25">
      <c r="A120" s="715" t="s">
        <v>14</v>
      </c>
      <c r="B120" s="716"/>
      <c r="C120" s="716"/>
      <c r="D120" s="717"/>
      <c r="E120" s="149">
        <f>E119+E118+E110+E97+E64+E51</f>
        <v>19.23</v>
      </c>
      <c r="F120" s="149">
        <f>F119+F118+F110+F97+F64+F51</f>
        <v>18.95</v>
      </c>
      <c r="G120" s="149">
        <f>G119+G118+G110+G97+G64+G51</f>
        <v>85.490000000000009</v>
      </c>
      <c r="H120" s="149">
        <f>H119+H118+H115+H97+H64+H59</f>
        <v>578.86</v>
      </c>
      <c r="I120" s="149"/>
      <c r="J120" s="150"/>
      <c r="K120" s="150"/>
    </row>
    <row r="121" spans="1:11" s="94" customFormat="1" ht="27.95" customHeight="1" x14ac:dyDescent="0.25">
      <c r="A121" s="729" t="s">
        <v>56</v>
      </c>
      <c r="B121" s="730"/>
      <c r="C121" s="730"/>
      <c r="D121" s="730"/>
      <c r="E121" s="730"/>
      <c r="F121" s="730"/>
      <c r="G121" s="730"/>
      <c r="H121" s="730"/>
      <c r="I121" s="730"/>
      <c r="J121" s="93"/>
      <c r="K121" s="93"/>
    </row>
    <row r="122" spans="1:11" ht="27.95" customHeight="1" x14ac:dyDescent="0.25">
      <c r="A122" s="687" t="s">
        <v>0</v>
      </c>
      <c r="B122" s="680" t="s">
        <v>1</v>
      </c>
      <c r="C122" s="680" t="s">
        <v>2</v>
      </c>
      <c r="D122" s="731" t="s">
        <v>3</v>
      </c>
      <c r="E122" s="732"/>
      <c r="F122" s="732"/>
      <c r="G122" s="732"/>
      <c r="H122" s="733"/>
      <c r="I122" s="201"/>
      <c r="J122" s="152"/>
      <c r="K122" s="152"/>
    </row>
    <row r="123" spans="1:11" ht="27.95" customHeight="1" x14ac:dyDescent="0.25">
      <c r="A123" s="705"/>
      <c r="B123" s="681"/>
      <c r="C123" s="681"/>
      <c r="D123" s="734" t="s">
        <v>4</v>
      </c>
      <c r="E123" s="687" t="s">
        <v>5</v>
      </c>
      <c r="F123" s="687" t="s">
        <v>6</v>
      </c>
      <c r="G123" s="687" t="s">
        <v>7</v>
      </c>
      <c r="H123" s="685" t="s">
        <v>8</v>
      </c>
      <c r="I123" s="683" t="s">
        <v>165</v>
      </c>
      <c r="J123" s="152"/>
      <c r="K123" s="152"/>
    </row>
    <row r="124" spans="1:11" ht="27.95" customHeight="1" x14ac:dyDescent="0.25">
      <c r="A124" s="688"/>
      <c r="B124" s="682"/>
      <c r="C124" s="682"/>
      <c r="D124" s="735"/>
      <c r="E124" s="688"/>
      <c r="F124" s="688"/>
      <c r="G124" s="688"/>
      <c r="H124" s="686"/>
      <c r="I124" s="684"/>
      <c r="J124" s="152"/>
      <c r="K124" s="152"/>
    </row>
    <row r="125" spans="1:11" ht="23.25" customHeight="1" x14ac:dyDescent="0.25">
      <c r="A125" s="203" t="s">
        <v>183</v>
      </c>
      <c r="B125" s="204"/>
      <c r="C125" s="205"/>
      <c r="D125" s="206" t="s">
        <v>237</v>
      </c>
      <c r="E125" s="133">
        <v>5.3</v>
      </c>
      <c r="F125" s="132">
        <v>3.7</v>
      </c>
      <c r="G125" s="133">
        <v>7.2</v>
      </c>
      <c r="H125" s="133">
        <v>83.3</v>
      </c>
      <c r="I125" s="207" t="s">
        <v>182</v>
      </c>
      <c r="J125" s="152"/>
      <c r="K125" s="152"/>
    </row>
    <row r="126" spans="1:11" ht="23.25" customHeight="1" x14ac:dyDescent="0.25">
      <c r="A126" s="208" t="s">
        <v>89</v>
      </c>
      <c r="B126" s="172">
        <f>C126*1.01</f>
        <v>10.1</v>
      </c>
      <c r="C126" s="172">
        <v>10</v>
      </c>
      <c r="D126" s="147"/>
      <c r="E126" s="147"/>
      <c r="F126" s="100"/>
      <c r="G126" s="100"/>
      <c r="H126" s="101"/>
      <c r="I126" s="97"/>
      <c r="J126" s="152"/>
      <c r="K126" s="152"/>
    </row>
    <row r="127" spans="1:11" ht="23.25" customHeight="1" x14ac:dyDescent="0.25">
      <c r="A127" s="209" t="s">
        <v>9</v>
      </c>
      <c r="B127" s="210">
        <f>C127</f>
        <v>20</v>
      </c>
      <c r="C127" s="210">
        <v>20</v>
      </c>
      <c r="D127" s="147"/>
      <c r="E127" s="100"/>
      <c r="F127" s="100"/>
      <c r="G127" s="100"/>
      <c r="H127" s="101"/>
      <c r="I127" s="97"/>
      <c r="J127" s="152"/>
      <c r="K127" s="152"/>
    </row>
    <row r="128" spans="1:11" ht="23.25" customHeight="1" x14ac:dyDescent="0.25">
      <c r="A128" s="689" t="s">
        <v>184</v>
      </c>
      <c r="B128" s="690"/>
      <c r="C128" s="691"/>
      <c r="D128" s="109" t="s">
        <v>408</v>
      </c>
      <c r="E128" s="101">
        <v>4.79</v>
      </c>
      <c r="F128" s="101">
        <v>5</v>
      </c>
      <c r="G128" s="101">
        <v>12.93</v>
      </c>
      <c r="H128" s="101">
        <v>195</v>
      </c>
      <c r="I128" s="101" t="s">
        <v>290</v>
      </c>
      <c r="J128" s="188"/>
      <c r="K128" s="188"/>
    </row>
    <row r="129" spans="1:11" ht="23.25" customHeight="1" x14ac:dyDescent="0.25">
      <c r="A129" s="295" t="s">
        <v>158</v>
      </c>
      <c r="B129" s="144">
        <f>C129*1.05</f>
        <v>13.440000000000001</v>
      </c>
      <c r="C129" s="144">
        <f>C131*1.6</f>
        <v>12.8</v>
      </c>
      <c r="D129" s="147"/>
      <c r="E129" s="100"/>
      <c r="F129" s="100"/>
      <c r="G129" s="100"/>
      <c r="H129" s="101"/>
      <c r="I129" s="100"/>
      <c r="J129" s="188"/>
      <c r="K129" s="188"/>
    </row>
    <row r="130" spans="1:11" ht="23.25" customHeight="1" x14ac:dyDescent="0.25">
      <c r="A130" s="476" t="s">
        <v>397</v>
      </c>
      <c r="B130" s="458">
        <f>C130*1.07</f>
        <v>12.412000000000001</v>
      </c>
      <c r="C130" s="458">
        <f>C131*1.45</f>
        <v>11.6</v>
      </c>
      <c r="D130" s="147"/>
      <c r="E130" s="100"/>
      <c r="F130" s="100"/>
      <c r="G130" s="100"/>
      <c r="H130" s="448"/>
      <c r="I130" s="100"/>
      <c r="J130" s="188"/>
      <c r="K130" s="188"/>
    </row>
    <row r="131" spans="1:11" ht="23.25" customHeight="1" x14ac:dyDescent="0.25">
      <c r="A131" s="211" t="s">
        <v>75</v>
      </c>
      <c r="B131" s="212"/>
      <c r="C131" s="212">
        <v>8</v>
      </c>
      <c r="D131" s="147"/>
      <c r="E131" s="100"/>
      <c r="F131" s="100"/>
      <c r="G131" s="100"/>
      <c r="H131" s="101"/>
      <c r="I131" s="100"/>
      <c r="J131" s="198"/>
      <c r="K131" s="198"/>
    </row>
    <row r="132" spans="1:11" ht="23.25" customHeight="1" x14ac:dyDescent="0.25">
      <c r="A132" s="169" t="s">
        <v>396</v>
      </c>
      <c r="B132" s="129">
        <f>C132*1.33</f>
        <v>33.25</v>
      </c>
      <c r="C132" s="129">
        <v>25</v>
      </c>
      <c r="D132" s="213"/>
      <c r="E132" s="95"/>
      <c r="F132" s="129"/>
      <c r="G132" s="129"/>
      <c r="H132" s="131"/>
      <c r="I132" s="129"/>
      <c r="J132" s="188"/>
      <c r="K132" s="188"/>
    </row>
    <row r="133" spans="1:11" ht="23.25" customHeight="1" x14ac:dyDescent="0.25">
      <c r="A133" s="169" t="s">
        <v>395</v>
      </c>
      <c r="B133" s="129">
        <f>C133*1.43</f>
        <v>35.75</v>
      </c>
      <c r="C133" s="129">
        <v>25</v>
      </c>
      <c r="D133" s="213"/>
      <c r="E133" s="95"/>
      <c r="F133" s="129"/>
      <c r="G133" s="129"/>
      <c r="H133" s="131"/>
      <c r="I133" s="129"/>
      <c r="J133" s="165"/>
      <c r="K133" s="165"/>
    </row>
    <row r="134" spans="1:11" ht="23.25" customHeight="1" x14ac:dyDescent="0.25">
      <c r="A134" s="169" t="s">
        <v>394</v>
      </c>
      <c r="B134" s="129">
        <f>C134*1.54</f>
        <v>38.5</v>
      </c>
      <c r="C134" s="129">
        <v>25</v>
      </c>
      <c r="D134" s="213"/>
      <c r="E134" s="95"/>
      <c r="F134" s="129"/>
      <c r="G134" s="129"/>
      <c r="H134" s="131"/>
      <c r="I134" s="129"/>
      <c r="J134" s="188"/>
      <c r="K134" s="188"/>
    </row>
    <row r="135" spans="1:11" s="189" customFormat="1" ht="23.25" customHeight="1" x14ac:dyDescent="0.25">
      <c r="A135" s="169" t="s">
        <v>393</v>
      </c>
      <c r="B135" s="129">
        <f>C135*1.67</f>
        <v>41.75</v>
      </c>
      <c r="C135" s="129">
        <v>25</v>
      </c>
      <c r="D135" s="213"/>
      <c r="E135" s="95"/>
      <c r="F135" s="95"/>
      <c r="G135" s="95"/>
      <c r="H135" s="153"/>
      <c r="I135" s="129"/>
      <c r="J135" s="214"/>
      <c r="K135" s="214"/>
    </row>
    <row r="136" spans="1:11" s="189" customFormat="1" ht="23.25" customHeight="1" x14ac:dyDescent="0.25">
      <c r="A136" s="128" t="s">
        <v>23</v>
      </c>
      <c r="B136" s="129">
        <f>C136*1.25</f>
        <v>25</v>
      </c>
      <c r="C136" s="129">
        <v>20</v>
      </c>
      <c r="D136" s="130"/>
      <c r="E136" s="129"/>
      <c r="F136" s="129"/>
      <c r="G136" s="129"/>
      <c r="H136" s="131"/>
      <c r="I136" s="129"/>
      <c r="J136" s="214"/>
      <c r="K136" s="214"/>
    </row>
    <row r="137" spans="1:11" ht="23.25" customHeight="1" x14ac:dyDescent="0.25">
      <c r="A137" s="128" t="s">
        <v>32</v>
      </c>
      <c r="B137" s="129">
        <f>C137*1.25</f>
        <v>50</v>
      </c>
      <c r="C137" s="129">
        <v>40</v>
      </c>
      <c r="D137" s="130"/>
      <c r="E137" s="129"/>
      <c r="F137" s="129"/>
      <c r="G137" s="129"/>
      <c r="H137" s="131"/>
      <c r="I137" s="129"/>
      <c r="J137" s="188"/>
      <c r="K137" s="188"/>
    </row>
    <row r="138" spans="1:11" ht="23.25" customHeight="1" x14ac:dyDescent="0.25">
      <c r="A138" s="128" t="s">
        <v>17</v>
      </c>
      <c r="B138" s="129">
        <f>C138*1.33</f>
        <v>53.2</v>
      </c>
      <c r="C138" s="129">
        <v>40</v>
      </c>
      <c r="D138" s="130"/>
      <c r="E138" s="129"/>
      <c r="F138" s="129"/>
      <c r="G138" s="129"/>
      <c r="H138" s="131"/>
      <c r="I138" s="129"/>
      <c r="J138" s="215"/>
      <c r="K138" s="215"/>
    </row>
    <row r="139" spans="1:11" ht="23.25" customHeight="1" x14ac:dyDescent="0.25">
      <c r="A139" s="128" t="s">
        <v>402</v>
      </c>
      <c r="B139" s="129">
        <f>C139*1.25</f>
        <v>16.25</v>
      </c>
      <c r="C139" s="129">
        <v>13</v>
      </c>
      <c r="D139" s="213"/>
      <c r="E139" s="95"/>
      <c r="F139" s="129"/>
      <c r="G139" s="129"/>
      <c r="H139" s="131"/>
      <c r="I139" s="129"/>
      <c r="J139" s="215"/>
      <c r="K139" s="215"/>
    </row>
    <row r="140" spans="1:11" ht="23.25" customHeight="1" x14ac:dyDescent="0.25">
      <c r="A140" s="128" t="s">
        <v>403</v>
      </c>
      <c r="B140" s="129">
        <f>C140*1.33</f>
        <v>17.29</v>
      </c>
      <c r="C140" s="129">
        <v>13</v>
      </c>
      <c r="D140" s="213"/>
      <c r="E140" s="95"/>
      <c r="F140" s="129"/>
      <c r="G140" s="129"/>
      <c r="H140" s="131"/>
      <c r="I140" s="129"/>
      <c r="J140" s="215"/>
      <c r="K140" s="215"/>
    </row>
    <row r="141" spans="1:11" ht="23.25" customHeight="1" x14ac:dyDescent="0.25">
      <c r="A141" s="216" t="s">
        <v>25</v>
      </c>
      <c r="B141" s="129">
        <f>C141</f>
        <v>3.25</v>
      </c>
      <c r="C141" s="129">
        <v>3.25</v>
      </c>
      <c r="D141" s="130"/>
      <c r="E141" s="129"/>
      <c r="F141" s="129"/>
      <c r="G141" s="129"/>
      <c r="H141" s="131"/>
      <c r="I141" s="217"/>
      <c r="J141" s="215"/>
      <c r="K141" s="215"/>
    </row>
    <row r="142" spans="1:11" ht="23.25" customHeight="1" x14ac:dyDescent="0.25">
      <c r="A142" s="128" t="s">
        <v>24</v>
      </c>
      <c r="B142" s="218">
        <f>C142*1.19</f>
        <v>11.899999999999999</v>
      </c>
      <c r="C142" s="129">
        <v>10</v>
      </c>
      <c r="D142" s="213"/>
      <c r="E142" s="95"/>
      <c r="F142" s="129"/>
      <c r="G142" s="129"/>
      <c r="H142" s="131"/>
      <c r="I142" s="129"/>
      <c r="J142" s="215"/>
      <c r="K142" s="215"/>
    </row>
    <row r="143" spans="1:11" ht="23.25" customHeight="1" x14ac:dyDescent="0.25">
      <c r="A143" s="128" t="s">
        <v>79</v>
      </c>
      <c r="B143" s="218">
        <f t="shared" ref="B143:B148" si="0">C143</f>
        <v>0.01</v>
      </c>
      <c r="C143" s="129">
        <v>0.01</v>
      </c>
      <c r="D143" s="213"/>
      <c r="E143" s="95"/>
      <c r="F143" s="129"/>
      <c r="G143" s="129"/>
      <c r="H143" s="131"/>
      <c r="I143" s="129"/>
      <c r="J143" s="215"/>
      <c r="K143" s="215"/>
    </row>
    <row r="144" spans="1:11" ht="23.25" customHeight="1" x14ac:dyDescent="0.25">
      <c r="A144" s="665" t="s">
        <v>18</v>
      </c>
      <c r="B144" s="218">
        <f>C144</f>
        <v>5</v>
      </c>
      <c r="C144" s="129">
        <v>5</v>
      </c>
      <c r="D144" s="213"/>
      <c r="E144" s="95"/>
      <c r="F144" s="129"/>
      <c r="G144" s="129"/>
      <c r="H144" s="131"/>
      <c r="I144" s="129"/>
      <c r="J144" s="215"/>
      <c r="K144" s="215"/>
    </row>
    <row r="145" spans="1:11" ht="23.25" customHeight="1" x14ac:dyDescent="0.25">
      <c r="A145" s="119" t="s">
        <v>132</v>
      </c>
      <c r="B145" s="223">
        <f t="shared" si="0"/>
        <v>8</v>
      </c>
      <c r="C145" s="223">
        <v>8</v>
      </c>
      <c r="D145" s="213"/>
      <c r="E145" s="95"/>
      <c r="F145" s="129"/>
      <c r="G145" s="129"/>
      <c r="H145" s="131"/>
      <c r="I145" s="129"/>
      <c r="J145" s="215"/>
      <c r="K145" s="215"/>
    </row>
    <row r="146" spans="1:11" ht="23.25" customHeight="1" x14ac:dyDescent="0.25">
      <c r="A146" s="216" t="s">
        <v>15</v>
      </c>
      <c r="B146" s="129">
        <f t="shared" si="0"/>
        <v>5</v>
      </c>
      <c r="C146" s="129">
        <v>5</v>
      </c>
      <c r="D146" s="213"/>
      <c r="E146" s="95"/>
      <c r="F146" s="95"/>
      <c r="G146" s="95"/>
      <c r="H146" s="153"/>
      <c r="I146" s="96"/>
      <c r="J146" s="215"/>
      <c r="K146" s="215"/>
    </row>
    <row r="147" spans="1:11" ht="23.25" customHeight="1" x14ac:dyDescent="0.25">
      <c r="A147" s="216" t="s">
        <v>33</v>
      </c>
      <c r="B147" s="129">
        <f t="shared" si="0"/>
        <v>1.5</v>
      </c>
      <c r="C147" s="129">
        <v>1.5</v>
      </c>
      <c r="D147" s="213"/>
      <c r="E147" s="95"/>
      <c r="F147" s="95"/>
      <c r="G147" s="95"/>
      <c r="H147" s="153"/>
      <c r="I147" s="96"/>
      <c r="J147" s="215"/>
      <c r="K147" s="215"/>
    </row>
    <row r="148" spans="1:11" ht="17.100000000000001" customHeight="1" x14ac:dyDescent="0.25">
      <c r="A148" s="111" t="s">
        <v>68</v>
      </c>
      <c r="B148" s="129">
        <f t="shared" si="0"/>
        <v>1.75</v>
      </c>
      <c r="C148" s="129">
        <v>1.75</v>
      </c>
      <c r="D148" s="213"/>
      <c r="E148" s="95"/>
      <c r="F148" s="95"/>
      <c r="G148" s="95"/>
      <c r="H148" s="153"/>
      <c r="I148" s="129"/>
      <c r="J148" s="215"/>
      <c r="K148" s="215"/>
    </row>
    <row r="149" spans="1:11" ht="25.5" customHeight="1" x14ac:dyDescent="0.25">
      <c r="A149" s="219" t="s">
        <v>185</v>
      </c>
      <c r="B149" s="220"/>
      <c r="C149" s="221"/>
      <c r="D149" s="222">
        <v>80</v>
      </c>
      <c r="E149" s="101">
        <v>7.43</v>
      </c>
      <c r="F149" s="101">
        <v>9</v>
      </c>
      <c r="G149" s="101">
        <v>34.229999999999997</v>
      </c>
      <c r="H149" s="101">
        <v>183</v>
      </c>
      <c r="I149" s="101" t="s">
        <v>291</v>
      </c>
      <c r="J149" s="215"/>
      <c r="K149" s="215"/>
    </row>
    <row r="150" spans="1:11" ht="24.75" customHeight="1" x14ac:dyDescent="0.25">
      <c r="A150" s="119" t="s">
        <v>66</v>
      </c>
      <c r="B150" s="223">
        <f>C150</f>
        <v>9.84</v>
      </c>
      <c r="C150" s="223">
        <v>9.84</v>
      </c>
      <c r="D150" s="222"/>
      <c r="E150" s="163"/>
      <c r="F150" s="163"/>
      <c r="G150" s="163"/>
      <c r="H150" s="144"/>
      <c r="I150" s="163"/>
      <c r="J150" s="215"/>
      <c r="K150" s="215"/>
    </row>
    <row r="151" spans="1:11" ht="17.100000000000001" customHeight="1" x14ac:dyDescent="0.25">
      <c r="A151" s="467" t="s">
        <v>76</v>
      </c>
      <c r="B151" s="223">
        <f t="shared" ref="B151:B159" si="1">C151</f>
        <v>28.4</v>
      </c>
      <c r="C151" s="223">
        <v>28.4</v>
      </c>
      <c r="D151" s="222"/>
      <c r="E151" s="163"/>
      <c r="F151" s="163"/>
      <c r="G151" s="163"/>
      <c r="H151" s="144"/>
      <c r="I151" s="183"/>
      <c r="J151" s="215"/>
      <c r="K151" s="215"/>
    </row>
    <row r="152" spans="1:11" ht="26.25" customHeight="1" x14ac:dyDescent="0.25">
      <c r="A152" s="143" t="s">
        <v>61</v>
      </c>
      <c r="B152" s="223">
        <f t="shared" si="1"/>
        <v>0.19</v>
      </c>
      <c r="C152" s="223">
        <v>0.19</v>
      </c>
      <c r="D152" s="222"/>
      <c r="E152" s="100"/>
      <c r="F152" s="100"/>
      <c r="G152" s="100"/>
      <c r="H152" s="101"/>
      <c r="I152" s="100"/>
      <c r="J152" s="215"/>
      <c r="K152" s="215"/>
    </row>
    <row r="153" spans="1:11" ht="24" customHeight="1" x14ac:dyDescent="0.25">
      <c r="A153" s="143" t="s">
        <v>77</v>
      </c>
      <c r="B153" s="223">
        <f t="shared" si="1"/>
        <v>0.08</v>
      </c>
      <c r="C153" s="223">
        <v>0.08</v>
      </c>
      <c r="D153" s="222"/>
      <c r="E153" s="163"/>
      <c r="F153" s="163"/>
      <c r="G153" s="163"/>
      <c r="H153" s="144"/>
      <c r="I153" s="183"/>
      <c r="J153" s="215"/>
      <c r="K153" s="215"/>
    </row>
    <row r="154" spans="1:11" ht="21.75" customHeight="1" x14ac:dyDescent="0.25">
      <c r="A154" s="225" t="s">
        <v>10</v>
      </c>
      <c r="B154" s="223">
        <f t="shared" si="1"/>
        <v>0.24</v>
      </c>
      <c r="C154" s="223">
        <v>0.24</v>
      </c>
      <c r="D154" s="222"/>
      <c r="E154" s="163"/>
      <c r="F154" s="226"/>
      <c r="G154" s="226"/>
      <c r="H154" s="144"/>
      <c r="I154" s="183"/>
      <c r="J154" s="215"/>
      <c r="K154" s="215"/>
    </row>
    <row r="155" spans="1:11" ht="23.25" customHeight="1" x14ac:dyDescent="0.25">
      <c r="A155" s="227" t="s">
        <v>71</v>
      </c>
      <c r="B155" s="223">
        <f t="shared" si="1"/>
        <v>10.72</v>
      </c>
      <c r="C155" s="223">
        <v>10.72</v>
      </c>
      <c r="D155" s="222"/>
      <c r="E155" s="163"/>
      <c r="F155" s="163"/>
      <c r="G155" s="163"/>
      <c r="H155" s="144"/>
      <c r="I155" s="183"/>
      <c r="J155" s="215"/>
      <c r="K155" s="215"/>
    </row>
    <row r="156" spans="1:11" ht="23.25" customHeight="1" x14ac:dyDescent="0.25">
      <c r="A156" s="174" t="s">
        <v>137</v>
      </c>
      <c r="B156" s="223">
        <f t="shared" si="1"/>
        <v>34.72</v>
      </c>
      <c r="C156" s="223">
        <v>34.72</v>
      </c>
      <c r="D156" s="222"/>
      <c r="E156" s="163"/>
      <c r="F156" s="163"/>
      <c r="G156" s="163"/>
      <c r="H156" s="144"/>
      <c r="I156" s="183"/>
      <c r="J156" s="215"/>
      <c r="K156" s="215"/>
    </row>
    <row r="157" spans="1:11" ht="22.5" customHeight="1" x14ac:dyDescent="0.25">
      <c r="A157" s="111" t="s">
        <v>68</v>
      </c>
      <c r="B157" s="223">
        <f t="shared" si="1"/>
        <v>3.84</v>
      </c>
      <c r="C157" s="223">
        <v>3.84</v>
      </c>
      <c r="D157" s="222"/>
      <c r="E157" s="163"/>
      <c r="F157" s="163"/>
      <c r="G157" s="163"/>
      <c r="H157" s="144"/>
      <c r="I157" s="183"/>
      <c r="J157" s="215"/>
      <c r="K157" s="215"/>
    </row>
    <row r="158" spans="1:11" ht="17.100000000000001" customHeight="1" x14ac:dyDescent="0.25">
      <c r="A158" s="228" t="s">
        <v>43</v>
      </c>
      <c r="B158" s="229"/>
      <c r="C158" s="229">
        <f>SUM(C150:C157)</f>
        <v>88.03</v>
      </c>
      <c r="D158" s="222"/>
      <c r="E158" s="163"/>
      <c r="F158" s="163"/>
      <c r="G158" s="163"/>
      <c r="H158" s="144"/>
      <c r="I158" s="183"/>
      <c r="J158" s="215"/>
      <c r="K158" s="215"/>
    </row>
    <row r="159" spans="1:11" ht="23.25" customHeight="1" x14ac:dyDescent="0.25">
      <c r="A159" s="224" t="s">
        <v>62</v>
      </c>
      <c r="B159" s="223">
        <f t="shared" si="1"/>
        <v>1</v>
      </c>
      <c r="C159" s="223">
        <v>1</v>
      </c>
      <c r="D159" s="222"/>
      <c r="E159" s="163"/>
      <c r="F159" s="163"/>
      <c r="G159" s="163"/>
      <c r="H159" s="144"/>
      <c r="I159" s="183"/>
      <c r="J159" s="215"/>
      <c r="K159" s="215"/>
    </row>
    <row r="160" spans="1:11" ht="22.5" customHeight="1" x14ac:dyDescent="0.25">
      <c r="A160" s="677" t="s">
        <v>186</v>
      </c>
      <c r="B160" s="678"/>
      <c r="C160" s="679"/>
      <c r="D160" s="127">
        <v>200</v>
      </c>
      <c r="E160" s="101">
        <v>1.55</v>
      </c>
      <c r="F160" s="101">
        <v>1.28</v>
      </c>
      <c r="G160" s="101">
        <v>14.41</v>
      </c>
      <c r="H160" s="101">
        <v>75.64</v>
      </c>
      <c r="I160" s="153" t="s">
        <v>292</v>
      </c>
      <c r="J160" s="188"/>
      <c r="K160" s="188"/>
    </row>
    <row r="161" spans="1:11" ht="22.5" customHeight="1" x14ac:dyDescent="0.25">
      <c r="A161" s="128" t="s">
        <v>78</v>
      </c>
      <c r="B161" s="230">
        <f>C161</f>
        <v>0.5</v>
      </c>
      <c r="C161" s="230">
        <v>0.5</v>
      </c>
      <c r="D161" s="172"/>
      <c r="E161" s="163"/>
      <c r="F161" s="163"/>
      <c r="G161" s="163"/>
      <c r="H161" s="144"/>
      <c r="I161" s="183"/>
      <c r="J161" s="215"/>
      <c r="K161" s="215"/>
    </row>
    <row r="162" spans="1:11" ht="22.5" customHeight="1" x14ac:dyDescent="0.25">
      <c r="A162" s="111" t="s">
        <v>68</v>
      </c>
      <c r="B162" s="230">
        <f>C162</f>
        <v>9</v>
      </c>
      <c r="C162" s="230">
        <v>9</v>
      </c>
      <c r="D162" s="172"/>
      <c r="E162" s="163"/>
      <c r="F162" s="163"/>
      <c r="G162" s="163"/>
      <c r="H162" s="144"/>
      <c r="I162" s="163"/>
      <c r="J162" s="231"/>
      <c r="K162" s="231"/>
    </row>
    <row r="163" spans="1:11" ht="22.5" customHeight="1" x14ac:dyDescent="0.25">
      <c r="A163" s="117" t="s">
        <v>39</v>
      </c>
      <c r="B163" s="232">
        <f>C163</f>
        <v>50</v>
      </c>
      <c r="C163" s="232">
        <v>50</v>
      </c>
      <c r="D163" s="172"/>
      <c r="E163" s="163"/>
      <c r="F163" s="100"/>
      <c r="G163" s="100"/>
      <c r="H163" s="101"/>
      <c r="I163" s="183"/>
      <c r="J163" s="215"/>
      <c r="K163" s="215"/>
    </row>
    <row r="164" spans="1:11" ht="22.5" customHeight="1" x14ac:dyDescent="0.25">
      <c r="A164" s="225" t="s">
        <v>10</v>
      </c>
      <c r="B164" s="233">
        <f>C164</f>
        <v>100</v>
      </c>
      <c r="C164" s="233">
        <v>100</v>
      </c>
      <c r="D164" s="172"/>
      <c r="E164" s="163"/>
      <c r="F164" s="100"/>
      <c r="G164" s="100"/>
      <c r="H164" s="101"/>
      <c r="I164" s="183"/>
      <c r="J164" s="215"/>
      <c r="K164" s="215"/>
    </row>
    <row r="165" spans="1:11" ht="22.5" customHeight="1" x14ac:dyDescent="0.25">
      <c r="A165" s="674" t="s">
        <v>47</v>
      </c>
      <c r="B165" s="675"/>
      <c r="C165" s="675"/>
      <c r="D165" s="675"/>
      <c r="E165" s="675"/>
      <c r="F165" s="675"/>
      <c r="G165" s="675"/>
      <c r="H165" s="675"/>
      <c r="I165" s="676"/>
      <c r="J165" s="215"/>
      <c r="K165" s="215"/>
    </row>
    <row r="166" spans="1:11" ht="22.5" customHeight="1" x14ac:dyDescent="0.25">
      <c r="A166" s="752" t="s">
        <v>211</v>
      </c>
      <c r="B166" s="752"/>
      <c r="C166" s="752"/>
      <c r="D166" s="234">
        <v>200</v>
      </c>
      <c r="E166" s="235">
        <v>2.1</v>
      </c>
      <c r="F166" s="235">
        <v>2.9</v>
      </c>
      <c r="G166" s="235">
        <v>21.4</v>
      </c>
      <c r="H166" s="235">
        <v>124</v>
      </c>
      <c r="I166" s="235" t="s">
        <v>214</v>
      </c>
      <c r="J166" s="215"/>
      <c r="K166" s="215"/>
    </row>
    <row r="167" spans="1:11" ht="22.5" customHeight="1" x14ac:dyDescent="0.3">
      <c r="A167" s="128" t="s">
        <v>213</v>
      </c>
      <c r="B167" s="129">
        <f>C167</f>
        <v>1.5</v>
      </c>
      <c r="C167" s="129">
        <v>1.5</v>
      </c>
      <c r="D167" s="130"/>
      <c r="E167" s="236"/>
      <c r="F167" s="236"/>
      <c r="G167" s="236"/>
      <c r="H167" s="236"/>
      <c r="I167" s="236"/>
      <c r="J167" s="215"/>
      <c r="K167" s="215"/>
    </row>
    <row r="168" spans="1:11" ht="22.5" customHeight="1" x14ac:dyDescent="0.3">
      <c r="A168" s="128" t="s">
        <v>10</v>
      </c>
      <c r="B168" s="129">
        <f>C168</f>
        <v>100</v>
      </c>
      <c r="C168" s="129">
        <v>100</v>
      </c>
      <c r="D168" s="130"/>
      <c r="E168" s="236"/>
      <c r="F168" s="236"/>
      <c r="G168" s="236"/>
      <c r="H168" s="236"/>
      <c r="I168" s="236"/>
      <c r="J168" s="215"/>
      <c r="K168" s="215"/>
    </row>
    <row r="169" spans="1:11" ht="22.5" customHeight="1" x14ac:dyDescent="0.3">
      <c r="A169" s="237" t="s">
        <v>68</v>
      </c>
      <c r="B169" s="129">
        <f>C169</f>
        <v>9</v>
      </c>
      <c r="C169" s="129">
        <v>9</v>
      </c>
      <c r="D169" s="130"/>
      <c r="E169" s="236"/>
      <c r="F169" s="236"/>
      <c r="G169" s="236"/>
      <c r="H169" s="236"/>
      <c r="I169" s="236"/>
      <c r="J169" s="215"/>
      <c r="K169" s="215"/>
    </row>
    <row r="170" spans="1:11" ht="22.5" customHeight="1" x14ac:dyDescent="0.3">
      <c r="A170" s="238" t="s">
        <v>39</v>
      </c>
      <c r="B170" s="163">
        <f>C170</f>
        <v>100</v>
      </c>
      <c r="C170" s="163">
        <v>100</v>
      </c>
      <c r="D170" s="130"/>
      <c r="E170" s="236"/>
      <c r="F170" s="236"/>
      <c r="G170" s="236"/>
      <c r="H170" s="236"/>
      <c r="I170" s="236"/>
      <c r="J170" s="215"/>
      <c r="K170" s="215"/>
    </row>
    <row r="171" spans="1:11" ht="22.5" customHeight="1" x14ac:dyDescent="0.25">
      <c r="A171" s="111"/>
      <c r="B171" s="129"/>
      <c r="C171" s="129"/>
      <c r="D171" s="130"/>
      <c r="E171" s="129"/>
      <c r="F171" s="129"/>
      <c r="G171" s="129"/>
      <c r="H171" s="101"/>
      <c r="I171" s="183"/>
      <c r="J171" s="215"/>
      <c r="K171" s="215"/>
    </row>
    <row r="172" spans="1:11" ht="27.95" customHeight="1" x14ac:dyDescent="0.25">
      <c r="A172" s="726" t="s">
        <v>13</v>
      </c>
      <c r="B172" s="726"/>
      <c r="C172" s="726"/>
      <c r="D172" s="146" t="s">
        <v>53</v>
      </c>
      <c r="E172" s="100">
        <v>1.1200000000000001</v>
      </c>
      <c r="F172" s="147">
        <v>0.22</v>
      </c>
      <c r="G172" s="147">
        <v>11.58</v>
      </c>
      <c r="H172" s="109">
        <v>55.25</v>
      </c>
      <c r="I172" s="147"/>
      <c r="J172" s="188"/>
      <c r="K172" s="188"/>
    </row>
    <row r="173" spans="1:11" ht="27.95" customHeight="1" x14ac:dyDescent="0.25">
      <c r="A173" s="715" t="s">
        <v>14</v>
      </c>
      <c r="B173" s="716"/>
      <c r="C173" s="716"/>
      <c r="D173" s="717"/>
      <c r="E173" s="477">
        <f>E172+E160+E149+E128+E125</f>
        <v>20.190000000000001</v>
      </c>
      <c r="F173" s="239">
        <f>F172+F160+F149+F128+F125</f>
        <v>19.2</v>
      </c>
      <c r="G173" s="239">
        <f>G172+G160+G149+G128+G125</f>
        <v>80.350000000000009</v>
      </c>
      <c r="H173" s="239">
        <f>H172+H160+H149+H128+H125</f>
        <v>592.18999999999994</v>
      </c>
      <c r="I173" s="239"/>
      <c r="J173" s="240"/>
      <c r="K173" s="240"/>
    </row>
    <row r="174" spans="1:11" s="94" customFormat="1" ht="27.95" customHeight="1" x14ac:dyDescent="0.25">
      <c r="A174" s="729" t="s">
        <v>59</v>
      </c>
      <c r="B174" s="730"/>
      <c r="C174" s="730"/>
      <c r="D174" s="730"/>
      <c r="E174" s="730"/>
      <c r="F174" s="730"/>
      <c r="G174" s="730"/>
      <c r="H174" s="730"/>
      <c r="I174" s="730"/>
      <c r="J174" s="93"/>
      <c r="K174" s="93"/>
    </row>
    <row r="175" spans="1:11" ht="27.95" customHeight="1" x14ac:dyDescent="0.25">
      <c r="A175" s="687" t="s">
        <v>0</v>
      </c>
      <c r="B175" s="680" t="s">
        <v>1</v>
      </c>
      <c r="C175" s="680" t="s">
        <v>2</v>
      </c>
      <c r="D175" s="731" t="s">
        <v>3</v>
      </c>
      <c r="E175" s="732"/>
      <c r="F175" s="732"/>
      <c r="G175" s="732"/>
      <c r="H175" s="733"/>
      <c r="I175" s="92"/>
      <c r="J175" s="98"/>
      <c r="K175" s="98"/>
    </row>
    <row r="176" spans="1:11" ht="27.95" customHeight="1" x14ac:dyDescent="0.25">
      <c r="A176" s="705"/>
      <c r="B176" s="681"/>
      <c r="C176" s="681"/>
      <c r="D176" s="734" t="s">
        <v>4</v>
      </c>
      <c r="E176" s="687" t="s">
        <v>5</v>
      </c>
      <c r="F176" s="687" t="s">
        <v>6</v>
      </c>
      <c r="G176" s="687" t="s">
        <v>7</v>
      </c>
      <c r="H176" s="685" t="s">
        <v>8</v>
      </c>
      <c r="I176" s="683" t="s">
        <v>165</v>
      </c>
      <c r="J176" s="98"/>
      <c r="K176" s="98"/>
    </row>
    <row r="177" spans="1:11" ht="27.95" customHeight="1" x14ac:dyDescent="0.25">
      <c r="A177" s="688"/>
      <c r="B177" s="682"/>
      <c r="C177" s="682"/>
      <c r="D177" s="735"/>
      <c r="E177" s="688"/>
      <c r="F177" s="688"/>
      <c r="G177" s="688"/>
      <c r="H177" s="686"/>
      <c r="I177" s="684"/>
      <c r="J177" s="98"/>
      <c r="K177" s="98"/>
    </row>
    <row r="178" spans="1:11" ht="23.25" customHeight="1" x14ac:dyDescent="0.25">
      <c r="A178" s="241" t="s">
        <v>188</v>
      </c>
      <c r="B178" s="242"/>
      <c r="C178" s="101"/>
      <c r="D178" s="161">
        <v>60</v>
      </c>
      <c r="E178" s="101">
        <v>0.49</v>
      </c>
      <c r="F178" s="101">
        <v>3.05</v>
      </c>
      <c r="G178" s="101">
        <v>1.1399999999999999</v>
      </c>
      <c r="H178" s="101">
        <v>47.46</v>
      </c>
      <c r="I178" s="101" t="s">
        <v>293</v>
      </c>
      <c r="J178" s="98"/>
      <c r="K178" s="98"/>
    </row>
    <row r="179" spans="1:11" ht="23.25" customHeight="1" x14ac:dyDescent="0.25">
      <c r="A179" s="115" t="s">
        <v>45</v>
      </c>
      <c r="B179" s="144">
        <f>C179*1.05</f>
        <v>58.800000000000004</v>
      </c>
      <c r="C179" s="144">
        <v>56</v>
      </c>
      <c r="D179" s="109"/>
      <c r="E179" s="144"/>
      <c r="F179" s="144"/>
      <c r="G179" s="101"/>
      <c r="H179" s="101"/>
      <c r="I179" s="101"/>
      <c r="J179" s="98"/>
      <c r="K179" s="98"/>
    </row>
    <row r="180" spans="1:11" ht="23.25" customHeight="1" x14ac:dyDescent="0.25">
      <c r="A180" s="115" t="s">
        <v>46</v>
      </c>
      <c r="B180" s="144">
        <f>C180*1.05</f>
        <v>58.800000000000004</v>
      </c>
      <c r="C180" s="144">
        <v>56</v>
      </c>
      <c r="D180" s="109"/>
      <c r="E180" s="144"/>
      <c r="F180" s="144"/>
      <c r="G180" s="101"/>
      <c r="H180" s="101"/>
      <c r="I180" s="101"/>
      <c r="J180" s="98"/>
      <c r="K180" s="98"/>
    </row>
    <row r="181" spans="1:11" ht="23.25" customHeight="1" x14ac:dyDescent="0.25">
      <c r="A181" s="115" t="s">
        <v>18</v>
      </c>
      <c r="B181" s="144">
        <f>C181</f>
        <v>4</v>
      </c>
      <c r="C181" s="144">
        <v>4</v>
      </c>
      <c r="D181" s="109"/>
      <c r="E181" s="144"/>
      <c r="F181" s="144"/>
      <c r="G181" s="101"/>
      <c r="H181" s="101"/>
      <c r="I181" s="101"/>
      <c r="J181" s="98"/>
      <c r="K181" s="98"/>
    </row>
    <row r="182" spans="1:11" ht="23.25" customHeight="1" x14ac:dyDescent="0.25">
      <c r="A182" s="115" t="s">
        <v>98</v>
      </c>
      <c r="B182" s="144">
        <f>C182</f>
        <v>0.3</v>
      </c>
      <c r="C182" s="144">
        <v>0.3</v>
      </c>
      <c r="D182" s="109"/>
      <c r="E182" s="101"/>
      <c r="F182" s="101"/>
      <c r="G182" s="101"/>
      <c r="H182" s="101"/>
      <c r="I182" s="101"/>
      <c r="J182" s="98"/>
      <c r="K182" s="98"/>
    </row>
    <row r="183" spans="1:11" ht="23.25" customHeight="1" x14ac:dyDescent="0.25">
      <c r="A183" s="115" t="s">
        <v>131</v>
      </c>
      <c r="B183" s="144">
        <f>C183*1.35</f>
        <v>0.67500000000000004</v>
      </c>
      <c r="C183" s="144">
        <v>0.5</v>
      </c>
      <c r="D183" s="109"/>
      <c r="E183" s="101"/>
      <c r="F183" s="101"/>
      <c r="G183" s="101"/>
      <c r="H183" s="101"/>
      <c r="I183" s="101"/>
      <c r="J183" s="98"/>
      <c r="K183" s="98"/>
    </row>
    <row r="184" spans="1:11" ht="23.25" customHeight="1" x14ac:dyDescent="0.25">
      <c r="A184" s="674" t="s">
        <v>47</v>
      </c>
      <c r="B184" s="675"/>
      <c r="C184" s="675"/>
      <c r="D184" s="675"/>
      <c r="E184" s="675"/>
      <c r="F184" s="675"/>
      <c r="G184" s="675"/>
      <c r="H184" s="675"/>
      <c r="I184" s="676"/>
      <c r="J184" s="98"/>
      <c r="K184" s="98"/>
    </row>
    <row r="185" spans="1:11" ht="23.25" customHeight="1" x14ac:dyDescent="0.25">
      <c r="A185" s="243" t="s">
        <v>219</v>
      </c>
      <c r="B185" s="244"/>
      <c r="C185" s="244"/>
      <c r="D185" s="222">
        <v>60</v>
      </c>
      <c r="E185" s="245">
        <v>0.99</v>
      </c>
      <c r="F185" s="245">
        <v>3.05</v>
      </c>
      <c r="G185" s="245">
        <v>5.66</v>
      </c>
      <c r="H185" s="245">
        <v>54.48</v>
      </c>
      <c r="I185" s="101" t="s">
        <v>294</v>
      </c>
      <c r="J185" s="98"/>
      <c r="K185" s="98"/>
    </row>
    <row r="186" spans="1:11" ht="23.25" customHeight="1" x14ac:dyDescent="0.25">
      <c r="A186" s="119" t="s">
        <v>117</v>
      </c>
      <c r="B186" s="246">
        <f>C186*1.25</f>
        <v>60</v>
      </c>
      <c r="C186" s="246">
        <v>48</v>
      </c>
      <c r="D186" s="247"/>
      <c r="E186" s="248"/>
      <c r="F186" s="248"/>
      <c r="G186" s="248"/>
      <c r="H186" s="248"/>
      <c r="I186" s="115"/>
      <c r="J186" s="98"/>
      <c r="K186" s="98"/>
    </row>
    <row r="187" spans="1:11" ht="23.25" customHeight="1" x14ac:dyDescent="0.25">
      <c r="A187" s="115" t="s">
        <v>404</v>
      </c>
      <c r="B187" s="144">
        <f>C187*1.25</f>
        <v>7.5</v>
      </c>
      <c r="C187" s="144">
        <v>6</v>
      </c>
      <c r="D187" s="247"/>
      <c r="E187" s="248"/>
      <c r="F187" s="248"/>
      <c r="G187" s="248"/>
      <c r="H187" s="248"/>
      <c r="I187" s="115"/>
      <c r="J187" s="98"/>
      <c r="K187" s="98"/>
    </row>
    <row r="188" spans="1:11" ht="23.25" customHeight="1" x14ac:dyDescent="0.25">
      <c r="A188" s="115" t="s">
        <v>403</v>
      </c>
      <c r="B188" s="144">
        <f>C188*1.33</f>
        <v>7.98</v>
      </c>
      <c r="C188" s="144">
        <v>6</v>
      </c>
      <c r="D188" s="247"/>
      <c r="E188" s="248"/>
      <c r="F188" s="248"/>
      <c r="G188" s="248"/>
      <c r="H188" s="248"/>
      <c r="I188" s="115"/>
      <c r="J188" s="98"/>
      <c r="K188" s="98"/>
    </row>
    <row r="189" spans="1:11" ht="23.25" customHeight="1" x14ac:dyDescent="0.25">
      <c r="A189" s="115" t="s">
        <v>118</v>
      </c>
      <c r="B189" s="144">
        <v>0.15</v>
      </c>
      <c r="C189" s="144">
        <v>0.15</v>
      </c>
      <c r="D189" s="247"/>
      <c r="E189" s="248"/>
      <c r="F189" s="248"/>
      <c r="G189" s="248"/>
      <c r="H189" s="248"/>
      <c r="I189" s="115"/>
      <c r="J189" s="98"/>
      <c r="K189" s="98"/>
    </row>
    <row r="190" spans="1:11" ht="23.25" customHeight="1" x14ac:dyDescent="0.25">
      <c r="A190" s="115" t="s">
        <v>65</v>
      </c>
      <c r="B190" s="249">
        <v>2</v>
      </c>
      <c r="C190" s="249">
        <v>2</v>
      </c>
      <c r="D190" s="247"/>
      <c r="E190" s="248"/>
      <c r="F190" s="248"/>
      <c r="G190" s="248"/>
      <c r="H190" s="248"/>
      <c r="I190" s="115"/>
      <c r="J190" s="98"/>
      <c r="K190" s="98"/>
    </row>
    <row r="191" spans="1:11" ht="23.25" customHeight="1" x14ac:dyDescent="0.25">
      <c r="A191" s="250" t="s">
        <v>68</v>
      </c>
      <c r="B191" s="249">
        <f>C191</f>
        <v>3</v>
      </c>
      <c r="C191" s="249">
        <v>3</v>
      </c>
      <c r="D191" s="247"/>
      <c r="E191" s="248"/>
      <c r="F191" s="248"/>
      <c r="G191" s="248"/>
      <c r="H191" s="248"/>
      <c r="I191" s="101"/>
      <c r="J191" s="98"/>
      <c r="K191" s="98"/>
    </row>
    <row r="192" spans="1:11" ht="23.25" customHeight="1" x14ac:dyDescent="0.25">
      <c r="A192" s="250" t="s">
        <v>131</v>
      </c>
      <c r="B192" s="249">
        <f>C192*1.35</f>
        <v>0.67500000000000004</v>
      </c>
      <c r="C192" s="249">
        <v>0.5</v>
      </c>
      <c r="D192" s="247"/>
      <c r="E192" s="248"/>
      <c r="F192" s="248"/>
      <c r="G192" s="248"/>
      <c r="H192" s="248"/>
      <c r="I192" s="101"/>
      <c r="J192" s="98"/>
      <c r="K192" s="98"/>
    </row>
    <row r="193" spans="1:11" ht="23.25" customHeight="1" x14ac:dyDescent="0.25">
      <c r="A193" s="250" t="s">
        <v>18</v>
      </c>
      <c r="B193" s="249">
        <f>C193</f>
        <v>3</v>
      </c>
      <c r="C193" s="249">
        <v>3</v>
      </c>
      <c r="D193" s="247"/>
      <c r="E193" s="248"/>
      <c r="F193" s="248"/>
      <c r="G193" s="248"/>
      <c r="H193" s="248"/>
      <c r="I193" s="101"/>
      <c r="J193" s="98"/>
      <c r="K193" s="98"/>
    </row>
    <row r="194" spans="1:11" ht="23.25" customHeight="1" x14ac:dyDescent="0.25">
      <c r="A194" s="169" t="s">
        <v>65</v>
      </c>
      <c r="B194" s="163">
        <f>C194</f>
        <v>1.98</v>
      </c>
      <c r="C194" s="163">
        <v>1.98</v>
      </c>
      <c r="D194" s="146"/>
      <c r="E194" s="100"/>
      <c r="F194" s="100"/>
      <c r="G194" s="100"/>
      <c r="H194" s="101"/>
      <c r="I194" s="101"/>
      <c r="J194" s="98"/>
      <c r="K194" s="98"/>
    </row>
    <row r="195" spans="1:11" ht="23.25" customHeight="1" x14ac:dyDescent="0.25">
      <c r="A195" s="674" t="s">
        <v>47</v>
      </c>
      <c r="B195" s="675"/>
      <c r="C195" s="675"/>
      <c r="D195" s="675"/>
      <c r="E195" s="675"/>
      <c r="F195" s="675"/>
      <c r="G195" s="675"/>
      <c r="H195" s="675"/>
      <c r="I195" s="676"/>
      <c r="J195" s="98"/>
      <c r="K195" s="98"/>
    </row>
    <row r="196" spans="1:11" ht="23.25" customHeight="1" x14ac:dyDescent="0.25">
      <c r="A196" s="340" t="s">
        <v>398</v>
      </c>
      <c r="B196" s="163"/>
      <c r="C196" s="163"/>
      <c r="D196" s="478" t="s">
        <v>399</v>
      </c>
      <c r="E196" s="100">
        <v>1.8</v>
      </c>
      <c r="F196" s="100">
        <v>4</v>
      </c>
      <c r="G196" s="100">
        <v>7.3</v>
      </c>
      <c r="H196" s="448">
        <v>72.400000000000006</v>
      </c>
      <c r="I196" s="448" t="s">
        <v>400</v>
      </c>
      <c r="J196" s="98"/>
      <c r="K196" s="98"/>
    </row>
    <row r="197" spans="1:11" ht="23.25" customHeight="1" x14ac:dyDescent="0.25">
      <c r="A197" s="169" t="s">
        <v>396</v>
      </c>
      <c r="B197" s="129">
        <f>C197*1.33</f>
        <v>34.912500000000001</v>
      </c>
      <c r="C197" s="129">
        <f>C201*1.05</f>
        <v>26.25</v>
      </c>
      <c r="D197" s="478"/>
      <c r="E197" s="100"/>
      <c r="F197" s="100"/>
      <c r="G197" s="100"/>
      <c r="H197" s="448"/>
      <c r="I197" s="448"/>
      <c r="J197" s="98"/>
      <c r="K197" s="98"/>
    </row>
    <row r="198" spans="1:11" ht="23.25" customHeight="1" x14ac:dyDescent="0.25">
      <c r="A198" s="169" t="s">
        <v>395</v>
      </c>
      <c r="B198" s="129">
        <f>C198*1.43</f>
        <v>37.537500000000001</v>
      </c>
      <c r="C198" s="129">
        <f>C201*1.05</f>
        <v>26.25</v>
      </c>
      <c r="D198" s="478"/>
      <c r="E198" s="100"/>
      <c r="F198" s="100"/>
      <c r="G198" s="100"/>
      <c r="H198" s="448"/>
      <c r="I198" s="448"/>
      <c r="J198" s="98"/>
      <c r="K198" s="98"/>
    </row>
    <row r="199" spans="1:11" ht="23.25" customHeight="1" x14ac:dyDescent="0.25">
      <c r="A199" s="169" t="s">
        <v>394</v>
      </c>
      <c r="B199" s="129">
        <f>C199*1.54</f>
        <v>40.425000000000004</v>
      </c>
      <c r="C199" s="129">
        <f>C201*1.05</f>
        <v>26.25</v>
      </c>
      <c r="D199" s="478"/>
      <c r="E199" s="100"/>
      <c r="F199" s="100"/>
      <c r="G199" s="100"/>
      <c r="H199" s="448"/>
      <c r="I199" s="448"/>
      <c r="J199" s="98"/>
      <c r="K199" s="98"/>
    </row>
    <row r="200" spans="1:11" ht="23.25" customHeight="1" x14ac:dyDescent="0.25">
      <c r="A200" s="169" t="s">
        <v>393</v>
      </c>
      <c r="B200" s="129">
        <f>C200*1.67</f>
        <v>43.837499999999999</v>
      </c>
      <c r="C200" s="129">
        <f>C201*1.05</f>
        <v>26.25</v>
      </c>
      <c r="D200" s="478"/>
      <c r="E200" s="100"/>
      <c r="F200" s="100"/>
      <c r="G200" s="100"/>
      <c r="H200" s="448"/>
      <c r="I200" s="448"/>
      <c r="J200" s="98"/>
      <c r="K200" s="98"/>
    </row>
    <row r="201" spans="1:11" ht="23.25" customHeight="1" x14ac:dyDescent="0.25">
      <c r="A201" s="328" t="s">
        <v>242</v>
      </c>
      <c r="B201" s="95"/>
      <c r="C201" s="95">
        <v>25</v>
      </c>
      <c r="D201" s="478"/>
      <c r="E201" s="100"/>
      <c r="F201" s="100"/>
      <c r="G201" s="100"/>
      <c r="H201" s="450"/>
      <c r="I201" s="450"/>
      <c r="J201" s="98"/>
      <c r="K201" s="98"/>
    </row>
    <row r="202" spans="1:11" ht="23.25" customHeight="1" x14ac:dyDescent="0.25">
      <c r="A202" s="128" t="s">
        <v>402</v>
      </c>
      <c r="B202" s="129">
        <f>C202*1.25</f>
        <v>32.8125</v>
      </c>
      <c r="C202" s="129">
        <f>C204*1.05</f>
        <v>26.25</v>
      </c>
      <c r="D202" s="478"/>
      <c r="E202" s="100"/>
      <c r="F202" s="100"/>
      <c r="G202" s="100"/>
      <c r="H202" s="448"/>
      <c r="I202" s="448"/>
      <c r="J202" s="98"/>
      <c r="K202" s="98"/>
    </row>
    <row r="203" spans="1:11" ht="23.25" customHeight="1" x14ac:dyDescent="0.25">
      <c r="A203" s="128" t="s">
        <v>403</v>
      </c>
      <c r="B203" s="129">
        <f>C203*1.33</f>
        <v>34.912500000000001</v>
      </c>
      <c r="C203" s="129">
        <f>C204*1.05</f>
        <v>26.25</v>
      </c>
      <c r="D203" s="478"/>
      <c r="E203" s="100"/>
      <c r="F203" s="100"/>
      <c r="G203" s="100"/>
      <c r="H203" s="448"/>
      <c r="I203" s="448"/>
      <c r="J203" s="98"/>
      <c r="K203" s="98"/>
    </row>
    <row r="204" spans="1:11" ht="23.25" customHeight="1" x14ac:dyDescent="0.25">
      <c r="A204" s="170" t="s">
        <v>101</v>
      </c>
      <c r="B204" s="95"/>
      <c r="C204" s="95">
        <v>25</v>
      </c>
      <c r="D204" s="478"/>
      <c r="E204" s="100"/>
      <c r="F204" s="100"/>
      <c r="G204" s="100"/>
      <c r="H204" s="450"/>
      <c r="I204" s="450"/>
      <c r="J204" s="98"/>
      <c r="K204" s="98"/>
    </row>
    <row r="205" spans="1:11" ht="23.25" customHeight="1" x14ac:dyDescent="0.25">
      <c r="A205" s="169" t="s">
        <v>401</v>
      </c>
      <c r="B205" s="129">
        <f>C205*1.54</f>
        <v>9.24</v>
      </c>
      <c r="C205" s="129">
        <v>6</v>
      </c>
      <c r="D205" s="478"/>
      <c r="E205" s="100"/>
      <c r="F205" s="100"/>
      <c r="G205" s="100"/>
      <c r="H205" s="448"/>
      <c r="I205" s="448"/>
      <c r="J205" s="98"/>
      <c r="K205" s="98"/>
    </row>
    <row r="206" spans="1:11" ht="23.25" customHeight="1" x14ac:dyDescent="0.25">
      <c r="A206" s="169" t="s">
        <v>18</v>
      </c>
      <c r="B206" s="129">
        <f>C206</f>
        <v>4</v>
      </c>
      <c r="C206" s="129">
        <v>4</v>
      </c>
      <c r="D206" s="478"/>
      <c r="E206" s="100"/>
      <c r="F206" s="100"/>
      <c r="G206" s="100"/>
      <c r="H206" s="448"/>
      <c r="I206" s="448"/>
      <c r="J206" s="98"/>
      <c r="K206" s="98"/>
    </row>
    <row r="207" spans="1:11" s="162" customFormat="1" ht="23.25" customHeight="1" x14ac:dyDescent="0.25">
      <c r="A207" s="179" t="s">
        <v>191</v>
      </c>
      <c r="B207" s="251"/>
      <c r="C207" s="251"/>
      <c r="D207" s="252">
        <v>90</v>
      </c>
      <c r="E207" s="109">
        <v>9.1</v>
      </c>
      <c r="F207" s="109">
        <v>13.78</v>
      </c>
      <c r="G207" s="109">
        <v>6.98</v>
      </c>
      <c r="H207" s="109">
        <v>120.04</v>
      </c>
      <c r="I207" s="97" t="s">
        <v>295</v>
      </c>
      <c r="J207" s="98"/>
      <c r="K207" s="98"/>
    </row>
    <row r="208" spans="1:11" ht="23.25" customHeight="1" x14ac:dyDescent="0.25">
      <c r="A208" s="295" t="s">
        <v>158</v>
      </c>
      <c r="B208" s="253">
        <f>C208*1.05</f>
        <v>84</v>
      </c>
      <c r="C208" s="253">
        <f>C210*1.6</f>
        <v>80</v>
      </c>
      <c r="D208" s="254"/>
      <c r="E208" s="202"/>
      <c r="F208" s="202"/>
      <c r="G208" s="202"/>
      <c r="H208" s="255"/>
      <c r="I208" s="97"/>
      <c r="J208" s="98"/>
      <c r="K208" s="98"/>
    </row>
    <row r="209" spans="1:11" ht="23.25" customHeight="1" x14ac:dyDescent="0.25">
      <c r="A209" s="128" t="s">
        <v>405</v>
      </c>
      <c r="B209" s="131">
        <f>C209*1.1</f>
        <v>67.100000000000009</v>
      </c>
      <c r="C209" s="253">
        <f>C210*1.22</f>
        <v>61</v>
      </c>
      <c r="D209" s="254"/>
      <c r="E209" s="202"/>
      <c r="F209" s="202"/>
      <c r="G209" s="202"/>
      <c r="H209" s="255"/>
      <c r="I209" s="97"/>
      <c r="J209" s="98"/>
      <c r="K209" s="98"/>
    </row>
    <row r="210" spans="1:11" ht="23.25" customHeight="1" x14ac:dyDescent="0.25">
      <c r="A210" s="170" t="s">
        <v>406</v>
      </c>
      <c r="B210" s="96"/>
      <c r="C210" s="96">
        <v>50</v>
      </c>
      <c r="D210" s="451"/>
      <c r="E210" s="202"/>
      <c r="F210" s="202"/>
      <c r="G210" s="202"/>
      <c r="H210" s="452"/>
      <c r="I210" s="97"/>
      <c r="J210" s="98"/>
      <c r="K210" s="98"/>
    </row>
    <row r="211" spans="1:11" ht="23.25" customHeight="1" x14ac:dyDescent="0.25">
      <c r="A211" s="128" t="s">
        <v>24</v>
      </c>
      <c r="B211" s="253">
        <f>C211*1.19</f>
        <v>9.52</v>
      </c>
      <c r="C211" s="253">
        <v>8</v>
      </c>
      <c r="D211" s="254"/>
      <c r="E211" s="202"/>
      <c r="F211" s="202"/>
      <c r="G211" s="202"/>
      <c r="H211" s="255"/>
      <c r="I211" s="97"/>
      <c r="J211" s="98"/>
      <c r="K211" s="98"/>
    </row>
    <row r="212" spans="1:11" ht="23.25" customHeight="1" x14ac:dyDescent="0.25">
      <c r="A212" s="128" t="s">
        <v>15</v>
      </c>
      <c r="B212" s="253">
        <f>C212</f>
        <v>10</v>
      </c>
      <c r="C212" s="253">
        <v>10</v>
      </c>
      <c r="D212" s="254"/>
      <c r="E212" s="202"/>
      <c r="F212" s="202"/>
      <c r="G212" s="202"/>
      <c r="H212" s="255"/>
      <c r="I212" s="97"/>
      <c r="J212" s="98"/>
      <c r="K212" s="98"/>
    </row>
    <row r="213" spans="1:11" ht="23.25" customHeight="1" x14ac:dyDescent="0.25">
      <c r="A213" s="128" t="s">
        <v>10</v>
      </c>
      <c r="B213" s="253">
        <f>C213</f>
        <v>30</v>
      </c>
      <c r="C213" s="253">
        <v>30</v>
      </c>
      <c r="D213" s="254"/>
      <c r="E213" s="202"/>
      <c r="F213" s="202"/>
      <c r="G213" s="202"/>
      <c r="H213" s="255"/>
      <c r="I213" s="97"/>
      <c r="J213" s="98"/>
      <c r="K213" s="98"/>
    </row>
    <row r="214" spans="1:11" ht="23.25" customHeight="1" x14ac:dyDescent="0.25">
      <c r="A214" s="467" t="s">
        <v>76</v>
      </c>
      <c r="B214" s="253">
        <f>C214</f>
        <v>2.5</v>
      </c>
      <c r="C214" s="253">
        <v>2.5</v>
      </c>
      <c r="D214" s="254"/>
      <c r="E214" s="202"/>
      <c r="F214" s="202"/>
      <c r="G214" s="202"/>
      <c r="H214" s="255"/>
      <c r="I214" s="97"/>
      <c r="J214" s="98"/>
      <c r="K214" s="98"/>
    </row>
    <row r="215" spans="1:11" ht="23.25" customHeight="1" x14ac:dyDescent="0.25">
      <c r="A215" s="128" t="s">
        <v>33</v>
      </c>
      <c r="B215" s="253">
        <f>C215</f>
        <v>0.6</v>
      </c>
      <c r="C215" s="253">
        <v>0.6</v>
      </c>
      <c r="D215" s="254"/>
      <c r="E215" s="202"/>
      <c r="F215" s="202"/>
      <c r="G215" s="202"/>
      <c r="H215" s="255"/>
      <c r="I215" s="97"/>
      <c r="J215" s="98"/>
      <c r="K215" s="98"/>
    </row>
    <row r="216" spans="1:11" ht="23.25" customHeight="1" x14ac:dyDescent="0.25">
      <c r="A216" s="128" t="s">
        <v>18</v>
      </c>
      <c r="B216" s="253">
        <f>C216</f>
        <v>1.5</v>
      </c>
      <c r="C216" s="253">
        <v>1.5</v>
      </c>
      <c r="D216" s="256"/>
      <c r="E216" s="95"/>
      <c r="F216" s="95"/>
      <c r="G216" s="95"/>
      <c r="H216" s="153"/>
      <c r="I216" s="97"/>
      <c r="J216" s="98"/>
      <c r="K216" s="98"/>
    </row>
    <row r="217" spans="1:11" ht="23.25" customHeight="1" x14ac:dyDescent="0.25">
      <c r="A217" s="674" t="s">
        <v>47</v>
      </c>
      <c r="B217" s="675"/>
      <c r="C217" s="675"/>
      <c r="D217" s="675"/>
      <c r="E217" s="675"/>
      <c r="F217" s="675"/>
      <c r="G217" s="675"/>
      <c r="H217" s="675"/>
      <c r="I217" s="676"/>
      <c r="J217" s="98"/>
      <c r="K217" s="98"/>
    </row>
    <row r="218" spans="1:11" ht="23.25" customHeight="1" x14ac:dyDescent="0.25">
      <c r="A218" s="728" t="s">
        <v>208</v>
      </c>
      <c r="B218" s="728"/>
      <c r="C218" s="728"/>
      <c r="D218" s="132">
        <v>90</v>
      </c>
      <c r="E218" s="133">
        <v>11.3</v>
      </c>
      <c r="F218" s="133">
        <v>11.63</v>
      </c>
      <c r="G218" s="133">
        <v>0.8</v>
      </c>
      <c r="H218" s="257">
        <f>E218*4+F218*9+G218*4</f>
        <v>153.07</v>
      </c>
      <c r="I218" s="258"/>
      <c r="J218" s="98"/>
      <c r="K218" s="98"/>
    </row>
    <row r="219" spans="1:11" ht="23.25" customHeight="1" x14ac:dyDescent="0.25">
      <c r="A219" s="225" t="s">
        <v>210</v>
      </c>
      <c r="B219" s="172">
        <f>C219*1.1</f>
        <v>75.900000000000006</v>
      </c>
      <c r="C219" s="172">
        <f>C222*1.38</f>
        <v>69</v>
      </c>
      <c r="D219" s="259"/>
      <c r="E219" s="139"/>
      <c r="F219" s="139"/>
      <c r="G219" s="139"/>
      <c r="H219" s="259"/>
      <c r="I219" s="100"/>
      <c r="J219" s="98"/>
      <c r="K219" s="98"/>
    </row>
    <row r="220" spans="1:11" ht="23.25" customHeight="1" x14ac:dyDescent="0.25">
      <c r="A220" s="260" t="s">
        <v>128</v>
      </c>
      <c r="B220" s="172">
        <v>5</v>
      </c>
      <c r="C220" s="172">
        <v>5</v>
      </c>
      <c r="D220" s="259"/>
      <c r="E220" s="139"/>
      <c r="F220" s="139"/>
      <c r="G220" s="139"/>
      <c r="H220" s="259"/>
      <c r="I220" s="100"/>
      <c r="J220" s="98"/>
      <c r="K220" s="98"/>
    </row>
    <row r="221" spans="1:11" ht="23.25" customHeight="1" x14ac:dyDescent="0.25">
      <c r="A221" s="260" t="s">
        <v>126</v>
      </c>
      <c r="B221" s="172">
        <f>C221</f>
        <v>5</v>
      </c>
      <c r="C221" s="172">
        <v>5</v>
      </c>
      <c r="D221" s="259"/>
      <c r="E221" s="139"/>
      <c r="F221" s="139"/>
      <c r="G221" s="139"/>
      <c r="H221" s="259"/>
      <c r="I221" s="100"/>
      <c r="J221" s="98"/>
      <c r="K221" s="98"/>
    </row>
    <row r="222" spans="1:11" ht="23.25" customHeight="1" x14ac:dyDescent="0.25">
      <c r="A222" s="261" t="s">
        <v>205</v>
      </c>
      <c r="B222" s="172"/>
      <c r="C222" s="100">
        <v>50</v>
      </c>
      <c r="D222" s="139"/>
      <c r="E222" s="139"/>
      <c r="F222" s="140"/>
      <c r="G222" s="140"/>
      <c r="H222" s="259"/>
      <c r="I222" s="100"/>
      <c r="J222" s="98"/>
      <c r="K222" s="98"/>
    </row>
    <row r="223" spans="1:11" ht="23.25" customHeight="1" x14ac:dyDescent="0.25">
      <c r="A223" s="262" t="s">
        <v>15</v>
      </c>
      <c r="B223" s="172">
        <v>10</v>
      </c>
      <c r="C223" s="172">
        <v>10</v>
      </c>
      <c r="D223" s="139"/>
      <c r="E223" s="139"/>
      <c r="F223" s="140"/>
      <c r="G223" s="140"/>
      <c r="H223" s="259"/>
      <c r="I223" s="100"/>
      <c r="J223" s="98"/>
      <c r="K223" s="98"/>
    </row>
    <row r="224" spans="1:11" ht="23.25" customHeight="1" x14ac:dyDescent="0.25">
      <c r="A224" s="467" t="s">
        <v>76</v>
      </c>
      <c r="B224" s="172">
        <f>C224</f>
        <v>2.5</v>
      </c>
      <c r="C224" s="172">
        <v>2.5</v>
      </c>
      <c r="D224" s="139"/>
      <c r="E224" s="139"/>
      <c r="F224" s="139"/>
      <c r="G224" s="139"/>
      <c r="H224" s="259"/>
      <c r="I224" s="100"/>
      <c r="J224" s="98"/>
      <c r="K224" s="98"/>
    </row>
    <row r="225" spans="1:11" ht="23.25" customHeight="1" x14ac:dyDescent="0.25">
      <c r="A225" s="225" t="s">
        <v>10</v>
      </c>
      <c r="B225" s="172">
        <v>40</v>
      </c>
      <c r="C225" s="172">
        <v>40</v>
      </c>
      <c r="D225" s="139"/>
      <c r="E225" s="139"/>
      <c r="F225" s="140"/>
      <c r="G225" s="140"/>
      <c r="H225" s="259"/>
      <c r="I225" s="100"/>
      <c r="J225" s="98"/>
      <c r="K225" s="98"/>
    </row>
    <row r="226" spans="1:11" ht="23.25" customHeight="1" x14ac:dyDescent="0.25">
      <c r="A226" s="263" t="s">
        <v>207</v>
      </c>
      <c r="B226" s="172">
        <v>1.3</v>
      </c>
      <c r="C226" s="172">
        <v>1.3</v>
      </c>
      <c r="D226" s="139"/>
      <c r="E226" s="139"/>
      <c r="F226" s="140"/>
      <c r="G226" s="140"/>
      <c r="H226" s="259"/>
      <c r="I226" s="100"/>
      <c r="J226" s="98"/>
      <c r="K226" s="98"/>
    </row>
    <row r="227" spans="1:11" ht="23.25" customHeight="1" x14ac:dyDescent="0.25">
      <c r="A227" s="677" t="s">
        <v>192</v>
      </c>
      <c r="B227" s="678"/>
      <c r="C227" s="679"/>
      <c r="D227" s="180">
        <v>150</v>
      </c>
      <c r="E227" s="101">
        <v>5.82</v>
      </c>
      <c r="F227" s="101">
        <v>1.9</v>
      </c>
      <c r="G227" s="101">
        <v>37.08</v>
      </c>
      <c r="H227" s="101">
        <v>176</v>
      </c>
      <c r="I227" s="101" t="s">
        <v>296</v>
      </c>
      <c r="J227" s="264"/>
      <c r="K227" s="264"/>
    </row>
    <row r="228" spans="1:11" ht="23.25" customHeight="1" x14ac:dyDescent="0.25">
      <c r="A228" s="128" t="s">
        <v>81</v>
      </c>
      <c r="B228" s="129">
        <f>C228</f>
        <v>50</v>
      </c>
      <c r="C228" s="129">
        <v>50</v>
      </c>
      <c r="D228" s="213"/>
      <c r="E228" s="95"/>
      <c r="F228" s="95"/>
      <c r="G228" s="95"/>
      <c r="H228" s="153"/>
      <c r="I228" s="95"/>
      <c r="J228" s="165"/>
      <c r="K228" s="165"/>
    </row>
    <row r="229" spans="1:11" ht="23.25" customHeight="1" x14ac:dyDescent="0.25">
      <c r="A229" s="128" t="s">
        <v>33</v>
      </c>
      <c r="B229" s="129">
        <f>C229</f>
        <v>1.2</v>
      </c>
      <c r="C229" s="129">
        <v>1.2</v>
      </c>
      <c r="D229" s="213"/>
      <c r="E229" s="95"/>
      <c r="F229" s="95"/>
      <c r="G229" s="129"/>
      <c r="H229" s="131"/>
      <c r="I229" s="129"/>
      <c r="J229" s="148"/>
      <c r="K229" s="148"/>
    </row>
    <row r="230" spans="1:11" ht="23.25" customHeight="1" x14ac:dyDescent="0.25">
      <c r="A230" s="128" t="s">
        <v>10</v>
      </c>
      <c r="B230" s="129">
        <f>C230</f>
        <v>157.5</v>
      </c>
      <c r="C230" s="129">
        <v>157.5</v>
      </c>
      <c r="D230" s="213"/>
      <c r="E230" s="95"/>
      <c r="F230" s="95"/>
      <c r="G230" s="129"/>
      <c r="H230" s="131"/>
      <c r="I230" s="129"/>
      <c r="J230" s="148"/>
      <c r="K230" s="148"/>
    </row>
    <row r="231" spans="1:11" ht="23.25" customHeight="1" x14ac:dyDescent="0.25">
      <c r="A231" s="119" t="s">
        <v>66</v>
      </c>
      <c r="B231" s="129">
        <f>C231</f>
        <v>4</v>
      </c>
      <c r="C231" s="129">
        <v>4</v>
      </c>
      <c r="D231" s="213"/>
      <c r="E231" s="95"/>
      <c r="F231" s="95"/>
      <c r="G231" s="129"/>
      <c r="H231" s="131"/>
      <c r="I231" s="129"/>
      <c r="J231" s="148"/>
      <c r="K231" s="148"/>
    </row>
    <row r="232" spans="1:11" ht="23.25" customHeight="1" x14ac:dyDescent="0.25">
      <c r="A232" s="674" t="s">
        <v>47</v>
      </c>
      <c r="B232" s="675"/>
      <c r="C232" s="675"/>
      <c r="D232" s="675"/>
      <c r="E232" s="675"/>
      <c r="F232" s="675"/>
      <c r="G232" s="675"/>
      <c r="H232" s="675"/>
      <c r="I232" s="676"/>
      <c r="J232" s="148"/>
      <c r="K232" s="148"/>
    </row>
    <row r="233" spans="1:11" ht="23.25" customHeight="1" x14ac:dyDescent="0.25">
      <c r="A233" s="265" t="s">
        <v>353</v>
      </c>
      <c r="B233" s="266"/>
      <c r="C233" s="266"/>
      <c r="D233" s="235">
        <v>150</v>
      </c>
      <c r="E233" s="235">
        <v>3.6</v>
      </c>
      <c r="F233" s="235">
        <v>6.3</v>
      </c>
      <c r="G233" s="235">
        <v>17.8</v>
      </c>
      <c r="H233" s="235">
        <v>142</v>
      </c>
      <c r="I233" s="267" t="s">
        <v>354</v>
      </c>
      <c r="J233" s="148"/>
      <c r="K233" s="148"/>
    </row>
    <row r="234" spans="1:11" ht="23.25" customHeight="1" x14ac:dyDescent="0.3">
      <c r="A234" s="268" t="s">
        <v>352</v>
      </c>
      <c r="B234" s="266">
        <f>C234*1.25</f>
        <v>193.75</v>
      </c>
      <c r="C234" s="266">
        <v>155</v>
      </c>
      <c r="D234" s="235"/>
      <c r="E234" s="236"/>
      <c r="F234" s="236"/>
      <c r="G234" s="236"/>
      <c r="H234" s="236"/>
      <c r="I234" s="129"/>
      <c r="J234" s="148"/>
      <c r="K234" s="148"/>
    </row>
    <row r="235" spans="1:11" ht="23.25" customHeight="1" x14ac:dyDescent="0.3">
      <c r="A235" s="115" t="s">
        <v>404</v>
      </c>
      <c r="B235" s="172">
        <f>C235*1.25</f>
        <v>22.5</v>
      </c>
      <c r="C235" s="172">
        <v>18</v>
      </c>
      <c r="D235" s="235"/>
      <c r="E235" s="236"/>
      <c r="F235" s="236"/>
      <c r="G235" s="236"/>
      <c r="H235" s="236"/>
      <c r="I235" s="129"/>
      <c r="J235" s="148"/>
      <c r="K235" s="148"/>
    </row>
    <row r="236" spans="1:11" ht="23.25" customHeight="1" x14ac:dyDescent="0.3">
      <c r="A236" s="115" t="s">
        <v>403</v>
      </c>
      <c r="B236" s="172">
        <f>C236*1.33</f>
        <v>23.94</v>
      </c>
      <c r="C236" s="172">
        <v>18</v>
      </c>
      <c r="D236" s="235"/>
      <c r="E236" s="236"/>
      <c r="F236" s="236"/>
      <c r="G236" s="236"/>
      <c r="H236" s="236"/>
      <c r="I236" s="129"/>
      <c r="J236" s="148"/>
      <c r="K236" s="148"/>
    </row>
    <row r="237" spans="1:11" ht="23.25" customHeight="1" x14ac:dyDescent="0.3">
      <c r="A237" s="262" t="s">
        <v>24</v>
      </c>
      <c r="B237" s="266">
        <f>C237*1.19</f>
        <v>10.709999999999999</v>
      </c>
      <c r="C237" s="266">
        <v>9</v>
      </c>
      <c r="D237" s="235"/>
      <c r="E237" s="236"/>
      <c r="F237" s="236"/>
      <c r="G237" s="236"/>
      <c r="H237" s="236"/>
      <c r="I237" s="129"/>
      <c r="J237" s="148"/>
      <c r="K237" s="148"/>
    </row>
    <row r="238" spans="1:11" ht="23.25" customHeight="1" x14ac:dyDescent="0.3">
      <c r="A238" s="467" t="s">
        <v>76</v>
      </c>
      <c r="B238" s="667">
        <f>C238</f>
        <v>2.2999999999999998</v>
      </c>
      <c r="C238" s="667">
        <v>2.2999999999999998</v>
      </c>
      <c r="D238" s="235"/>
      <c r="E238" s="236"/>
      <c r="F238" s="236"/>
      <c r="G238" s="236"/>
      <c r="H238" s="236"/>
      <c r="I238" s="129"/>
      <c r="J238" s="148"/>
      <c r="K238" s="148"/>
    </row>
    <row r="239" spans="1:11" ht="23.25" customHeight="1" x14ac:dyDescent="0.3">
      <c r="A239" s="269" t="s">
        <v>10</v>
      </c>
      <c r="B239" s="266">
        <f>C239</f>
        <v>12</v>
      </c>
      <c r="C239" s="266">
        <v>12</v>
      </c>
      <c r="D239" s="235"/>
      <c r="E239" s="236"/>
      <c r="F239" s="236"/>
      <c r="G239" s="236"/>
      <c r="H239" s="236"/>
      <c r="I239" s="129"/>
      <c r="J239" s="148"/>
      <c r="K239" s="148"/>
    </row>
    <row r="240" spans="1:11" ht="23.25" customHeight="1" x14ac:dyDescent="0.3">
      <c r="A240" s="269" t="s">
        <v>79</v>
      </c>
      <c r="B240" s="266">
        <v>0.01</v>
      </c>
      <c r="C240" s="266">
        <v>0.01</v>
      </c>
      <c r="D240" s="235"/>
      <c r="E240" s="236"/>
      <c r="F240" s="236"/>
      <c r="G240" s="236"/>
      <c r="H240" s="236"/>
      <c r="I240" s="129"/>
      <c r="J240" s="148"/>
      <c r="K240" s="148"/>
    </row>
    <row r="241" spans="1:11" ht="23.25" customHeight="1" x14ac:dyDescent="0.3">
      <c r="A241" s="270" t="s">
        <v>18</v>
      </c>
      <c r="B241" s="266">
        <f>C241</f>
        <v>8</v>
      </c>
      <c r="C241" s="266">
        <v>8</v>
      </c>
      <c r="D241" s="235"/>
      <c r="E241" s="236"/>
      <c r="F241" s="236"/>
      <c r="G241" s="236"/>
      <c r="H241" s="236"/>
      <c r="I241" s="129"/>
      <c r="J241" s="148"/>
      <c r="K241" s="148"/>
    </row>
    <row r="242" spans="1:11" ht="23.25" customHeight="1" x14ac:dyDescent="0.25">
      <c r="A242" s="753" t="s">
        <v>231</v>
      </c>
      <c r="B242" s="753"/>
      <c r="C242" s="753"/>
      <c r="D242" s="132" t="s">
        <v>228</v>
      </c>
      <c r="E242" s="132">
        <v>0.3</v>
      </c>
      <c r="F242" s="133">
        <v>0</v>
      </c>
      <c r="G242" s="132">
        <v>17.75</v>
      </c>
      <c r="H242" s="133">
        <v>62.8</v>
      </c>
      <c r="I242" s="101" t="s">
        <v>232</v>
      </c>
      <c r="J242" s="148"/>
      <c r="K242" s="148"/>
    </row>
    <row r="243" spans="1:11" ht="23.25" customHeight="1" x14ac:dyDescent="0.25">
      <c r="A243" s="134" t="s">
        <v>229</v>
      </c>
      <c r="B243" s="135">
        <f>C243</f>
        <v>1.5</v>
      </c>
      <c r="C243" s="135">
        <v>1.5</v>
      </c>
      <c r="D243" s="136"/>
      <c r="E243" s="136"/>
      <c r="F243" s="136"/>
      <c r="G243" s="136"/>
      <c r="H243" s="136"/>
      <c r="I243" s="101"/>
      <c r="J243" s="148"/>
      <c r="K243" s="148"/>
    </row>
    <row r="244" spans="1:11" ht="23.25" customHeight="1" x14ac:dyDescent="0.25">
      <c r="A244" s="137" t="s">
        <v>127</v>
      </c>
      <c r="B244" s="138">
        <v>15</v>
      </c>
      <c r="C244" s="138">
        <v>9</v>
      </c>
      <c r="D244" s="139"/>
      <c r="E244" s="140"/>
      <c r="F244" s="140"/>
      <c r="G244" s="140"/>
      <c r="H244" s="140"/>
      <c r="I244" s="101"/>
      <c r="J244" s="148"/>
      <c r="K244" s="148"/>
    </row>
    <row r="245" spans="1:11" ht="23.25" customHeight="1" x14ac:dyDescent="0.25">
      <c r="A245" s="141" t="s">
        <v>112</v>
      </c>
      <c r="B245" s="129">
        <f>C245*1.14</f>
        <v>11.399999999999999</v>
      </c>
      <c r="C245" s="142">
        <v>10</v>
      </c>
      <c r="D245" s="136"/>
      <c r="E245" s="136"/>
      <c r="F245" s="136"/>
      <c r="G245" s="136"/>
      <c r="H245" s="136"/>
      <c r="I245" s="101"/>
      <c r="J245" s="148"/>
      <c r="K245" s="148"/>
    </row>
    <row r="246" spans="1:11" ht="23.25" customHeight="1" x14ac:dyDescent="0.25">
      <c r="A246" s="143" t="s">
        <v>230</v>
      </c>
      <c r="B246" s="142">
        <v>21</v>
      </c>
      <c r="C246" s="142">
        <v>20</v>
      </c>
      <c r="D246" s="136"/>
      <c r="E246" s="136"/>
      <c r="F246" s="136"/>
      <c r="G246" s="136"/>
      <c r="H246" s="136"/>
      <c r="I246" s="144"/>
      <c r="J246" s="148"/>
      <c r="K246" s="148"/>
    </row>
    <row r="247" spans="1:11" ht="23.25" customHeight="1" x14ac:dyDescent="0.25">
      <c r="A247" s="674" t="s">
        <v>47</v>
      </c>
      <c r="B247" s="675"/>
      <c r="C247" s="675"/>
      <c r="D247" s="675"/>
      <c r="E247" s="675"/>
      <c r="F247" s="675"/>
      <c r="G247" s="675"/>
      <c r="H247" s="675"/>
      <c r="I247" s="676"/>
      <c r="J247" s="148"/>
      <c r="K247" s="148"/>
    </row>
    <row r="248" spans="1:11" ht="23.25" customHeight="1" x14ac:dyDescent="0.25">
      <c r="A248" s="489" t="s">
        <v>409</v>
      </c>
      <c r="B248" s="489"/>
      <c r="C248" s="489"/>
      <c r="D248" s="490">
        <v>200</v>
      </c>
      <c r="E248" s="491">
        <v>0.68</v>
      </c>
      <c r="F248" s="469">
        <v>0.28000000000000003</v>
      </c>
      <c r="G248" s="469">
        <v>21.64</v>
      </c>
      <c r="H248" s="492">
        <v>104.68</v>
      </c>
      <c r="I248" s="144"/>
      <c r="J248" s="148"/>
      <c r="K248" s="148"/>
    </row>
    <row r="249" spans="1:11" ht="23.25" customHeight="1" x14ac:dyDescent="0.25">
      <c r="A249" s="493" t="s">
        <v>410</v>
      </c>
      <c r="B249" s="494">
        <f>C249</f>
        <v>17</v>
      </c>
      <c r="C249" s="494">
        <v>17</v>
      </c>
      <c r="D249" s="495"/>
      <c r="E249" s="494"/>
      <c r="F249" s="494"/>
      <c r="G249" s="494"/>
      <c r="H249" s="494"/>
      <c r="I249" s="144"/>
      <c r="J249" s="148"/>
      <c r="K249" s="148"/>
    </row>
    <row r="250" spans="1:11" ht="23.25" customHeight="1" x14ac:dyDescent="0.25">
      <c r="A250" s="496" t="s">
        <v>68</v>
      </c>
      <c r="B250" s="494">
        <f>C250</f>
        <v>10</v>
      </c>
      <c r="C250" s="494">
        <v>10</v>
      </c>
      <c r="D250" s="495"/>
      <c r="E250" s="494"/>
      <c r="F250" s="494"/>
      <c r="G250" s="494"/>
      <c r="H250" s="494"/>
      <c r="I250" s="144"/>
      <c r="J250" s="148"/>
      <c r="K250" s="148"/>
    </row>
    <row r="251" spans="1:11" ht="23.25" customHeight="1" x14ac:dyDescent="0.25">
      <c r="A251" s="143" t="s">
        <v>10</v>
      </c>
      <c r="B251" s="142">
        <f>C251</f>
        <v>200</v>
      </c>
      <c r="C251" s="142">
        <v>200</v>
      </c>
      <c r="D251" s="136"/>
      <c r="E251" s="136"/>
      <c r="F251" s="136"/>
      <c r="G251" s="136"/>
      <c r="H251" s="136"/>
      <c r="I251" s="144"/>
      <c r="J251" s="148"/>
      <c r="K251" s="148"/>
    </row>
    <row r="252" spans="1:11" ht="27.95" customHeight="1" x14ac:dyDescent="0.25">
      <c r="A252" s="726" t="s">
        <v>13</v>
      </c>
      <c r="B252" s="726"/>
      <c r="C252" s="726"/>
      <c r="D252" s="146" t="s">
        <v>136</v>
      </c>
      <c r="E252" s="100">
        <v>0.7</v>
      </c>
      <c r="F252" s="147">
        <v>0.1</v>
      </c>
      <c r="G252" s="147">
        <v>9.4</v>
      </c>
      <c r="H252" s="109">
        <v>41.3</v>
      </c>
      <c r="I252" s="147"/>
      <c r="J252" s="198"/>
      <c r="K252" s="198"/>
    </row>
    <row r="253" spans="1:11" ht="27.95" customHeight="1" x14ac:dyDescent="0.25">
      <c r="A253" s="701" t="s">
        <v>12</v>
      </c>
      <c r="B253" s="702"/>
      <c r="C253" s="703"/>
      <c r="D253" s="171" t="s">
        <v>155</v>
      </c>
      <c r="E253" s="100">
        <v>1.97</v>
      </c>
      <c r="F253" s="100">
        <v>0.25</v>
      </c>
      <c r="G253" s="100">
        <v>13.28</v>
      </c>
      <c r="H253" s="101">
        <v>90</v>
      </c>
      <c r="I253" s="100"/>
      <c r="J253" s="188"/>
      <c r="K253" s="188"/>
    </row>
    <row r="254" spans="1:11" ht="27.95" customHeight="1" x14ac:dyDescent="0.25">
      <c r="A254" s="736"/>
      <c r="B254" s="737"/>
      <c r="C254" s="737"/>
      <c r="D254" s="738"/>
      <c r="E254" s="271">
        <f>E253+E252+E242+E227+E207+E178</f>
        <v>18.38</v>
      </c>
      <c r="F254" s="271">
        <f>F253+F252+F242+F227+F207+F178</f>
        <v>19.080000000000002</v>
      </c>
      <c r="G254" s="271">
        <f>G253+G252+G242+G227+G207+G178</f>
        <v>85.63</v>
      </c>
      <c r="H254" s="271">
        <f>H253+H252+I254+H242+H227+H207+H178+H185</f>
        <v>592.08000000000004</v>
      </c>
      <c r="I254" s="271"/>
      <c r="J254" s="272"/>
      <c r="K254" s="272"/>
    </row>
    <row r="255" spans="1:11" s="94" customFormat="1" ht="27.95" customHeight="1" x14ac:dyDescent="0.25">
      <c r="A255" s="729" t="s">
        <v>27</v>
      </c>
      <c r="B255" s="730"/>
      <c r="C255" s="730"/>
      <c r="D255" s="730"/>
      <c r="E255" s="730"/>
      <c r="F255" s="730"/>
      <c r="G255" s="730"/>
      <c r="H255" s="730"/>
      <c r="I255" s="730"/>
      <c r="J255" s="93"/>
      <c r="K255" s="93"/>
    </row>
    <row r="256" spans="1:11" ht="27.95" customHeight="1" x14ac:dyDescent="0.25">
      <c r="A256" s="687" t="s">
        <v>0</v>
      </c>
      <c r="B256" s="680" t="s">
        <v>1</v>
      </c>
      <c r="C256" s="680" t="s">
        <v>2</v>
      </c>
      <c r="D256" s="731" t="s">
        <v>3</v>
      </c>
      <c r="E256" s="732"/>
      <c r="F256" s="732"/>
      <c r="G256" s="732"/>
      <c r="H256" s="733"/>
      <c r="I256" s="92"/>
      <c r="J256" s="98"/>
      <c r="K256" s="98"/>
    </row>
    <row r="257" spans="1:11" ht="27.95" customHeight="1" x14ac:dyDescent="0.25">
      <c r="A257" s="705"/>
      <c r="B257" s="681"/>
      <c r="C257" s="681"/>
      <c r="D257" s="734" t="s">
        <v>4</v>
      </c>
      <c r="E257" s="687" t="s">
        <v>5</v>
      </c>
      <c r="F257" s="687" t="s">
        <v>6</v>
      </c>
      <c r="G257" s="687" t="s">
        <v>7</v>
      </c>
      <c r="H257" s="685" t="s">
        <v>8</v>
      </c>
      <c r="I257" s="683" t="s">
        <v>165</v>
      </c>
      <c r="J257" s="98"/>
      <c r="K257" s="98"/>
    </row>
    <row r="258" spans="1:11" ht="27.95" customHeight="1" x14ac:dyDescent="0.25">
      <c r="A258" s="688"/>
      <c r="B258" s="682"/>
      <c r="C258" s="682"/>
      <c r="D258" s="735"/>
      <c r="E258" s="688"/>
      <c r="F258" s="688"/>
      <c r="G258" s="688"/>
      <c r="H258" s="686"/>
      <c r="I258" s="684"/>
      <c r="J258" s="98"/>
      <c r="K258" s="98"/>
    </row>
    <row r="259" spans="1:11" ht="22.5" customHeight="1" x14ac:dyDescent="0.25">
      <c r="A259" s="694" t="s">
        <v>407</v>
      </c>
      <c r="B259" s="695"/>
      <c r="C259" s="696"/>
      <c r="D259" s="99" t="s">
        <v>411</v>
      </c>
      <c r="E259" s="109">
        <v>1.44</v>
      </c>
      <c r="F259" s="109">
        <v>3.86</v>
      </c>
      <c r="G259" s="109">
        <v>19.84</v>
      </c>
      <c r="H259" s="109">
        <v>114.24</v>
      </c>
      <c r="I259" s="102" t="s">
        <v>297</v>
      </c>
      <c r="J259" s="98"/>
      <c r="K259" s="98"/>
    </row>
    <row r="260" spans="1:11" ht="22.5" customHeight="1" x14ac:dyDescent="0.25">
      <c r="A260" s="104" t="s">
        <v>157</v>
      </c>
      <c r="B260" s="105">
        <f>C260</f>
        <v>16</v>
      </c>
      <c r="C260" s="105">
        <v>16</v>
      </c>
      <c r="D260" s="106"/>
      <c r="E260" s="107"/>
      <c r="F260" s="107"/>
      <c r="G260" s="107"/>
      <c r="H260" s="107"/>
      <c r="I260" s="97"/>
      <c r="J260" s="98"/>
      <c r="K260" s="98"/>
    </row>
    <row r="261" spans="1:11" ht="22.5" customHeight="1" x14ac:dyDescent="0.25">
      <c r="A261" s="108" t="s">
        <v>66</v>
      </c>
      <c r="B261" s="105">
        <f>C261</f>
        <v>5</v>
      </c>
      <c r="C261" s="105">
        <v>5</v>
      </c>
      <c r="D261" s="106"/>
      <c r="E261" s="107"/>
      <c r="F261" s="107"/>
      <c r="G261" s="107"/>
      <c r="H261" s="107"/>
      <c r="I261" s="97"/>
      <c r="J261" s="98"/>
      <c r="K261" s="98"/>
    </row>
    <row r="262" spans="1:11" ht="22.5" customHeight="1" x14ac:dyDescent="0.25">
      <c r="A262" s="208" t="s">
        <v>104</v>
      </c>
      <c r="B262" s="172">
        <f>C262</f>
        <v>15</v>
      </c>
      <c r="C262" s="172">
        <v>15</v>
      </c>
      <c r="D262" s="273"/>
      <c r="E262" s="274"/>
      <c r="F262" s="274"/>
      <c r="G262" s="274"/>
      <c r="H262" s="106"/>
      <c r="I262" s="97"/>
      <c r="J262" s="98"/>
      <c r="K262" s="98"/>
    </row>
    <row r="263" spans="1:11" ht="22.5" customHeight="1" x14ac:dyDescent="0.25">
      <c r="A263" s="674" t="s">
        <v>47</v>
      </c>
      <c r="B263" s="675"/>
      <c r="C263" s="675"/>
      <c r="D263" s="675"/>
      <c r="E263" s="675"/>
      <c r="F263" s="675"/>
      <c r="G263" s="675"/>
      <c r="H263" s="675"/>
      <c r="I263" s="676"/>
      <c r="J263" s="98"/>
      <c r="K263" s="98"/>
    </row>
    <row r="264" spans="1:11" ht="22.5" customHeight="1" x14ac:dyDescent="0.25">
      <c r="A264" s="694" t="s">
        <v>381</v>
      </c>
      <c r="B264" s="695"/>
      <c r="C264" s="696"/>
      <c r="D264" s="99" t="s">
        <v>383</v>
      </c>
      <c r="E264" s="109">
        <v>1.3</v>
      </c>
      <c r="F264" s="109">
        <v>0.2</v>
      </c>
      <c r="G264" s="109">
        <v>9.1999999999999993</v>
      </c>
      <c r="H264" s="109">
        <v>44.4</v>
      </c>
      <c r="I264" s="97"/>
      <c r="J264" s="98"/>
      <c r="K264" s="98"/>
    </row>
    <row r="265" spans="1:11" ht="22.5" customHeight="1" x14ac:dyDescent="0.25">
      <c r="A265" s="104" t="s">
        <v>9</v>
      </c>
      <c r="B265" s="105">
        <f>C265</f>
        <v>17</v>
      </c>
      <c r="C265" s="105">
        <v>17</v>
      </c>
      <c r="D265" s="106"/>
      <c r="E265" s="107"/>
      <c r="F265" s="107"/>
      <c r="G265" s="107"/>
      <c r="H265" s="107"/>
      <c r="I265" s="97"/>
      <c r="J265" s="98"/>
      <c r="K265" s="98"/>
    </row>
    <row r="266" spans="1:11" ht="22.5" customHeight="1" x14ac:dyDescent="0.25">
      <c r="A266" s="208" t="s">
        <v>382</v>
      </c>
      <c r="B266" s="172">
        <f>C266</f>
        <v>15</v>
      </c>
      <c r="C266" s="172">
        <v>15</v>
      </c>
      <c r="D266" s="273"/>
      <c r="E266" s="274"/>
      <c r="F266" s="274"/>
      <c r="G266" s="274"/>
      <c r="H266" s="106"/>
      <c r="I266" s="97"/>
      <c r="J266" s="98"/>
      <c r="K266" s="98"/>
    </row>
    <row r="267" spans="1:11" ht="22.5" customHeight="1" x14ac:dyDescent="0.25">
      <c r="A267" s="677" t="s">
        <v>195</v>
      </c>
      <c r="B267" s="678"/>
      <c r="C267" s="679"/>
      <c r="D267" s="275">
        <v>150</v>
      </c>
      <c r="E267" s="255">
        <v>10.02</v>
      </c>
      <c r="F267" s="255">
        <v>11.53</v>
      </c>
      <c r="G267" s="255">
        <v>14</v>
      </c>
      <c r="H267" s="255">
        <v>205.14</v>
      </c>
      <c r="I267" s="97" t="s">
        <v>298</v>
      </c>
      <c r="J267" s="98"/>
      <c r="K267" s="98"/>
    </row>
    <row r="268" spans="1:11" ht="22.5" customHeight="1" x14ac:dyDescent="0.25">
      <c r="A268" s="276" t="s">
        <v>71</v>
      </c>
      <c r="B268" s="277">
        <f>C268</f>
        <v>134</v>
      </c>
      <c r="C268" s="277">
        <v>134</v>
      </c>
      <c r="D268" s="278"/>
      <c r="E268" s="255"/>
      <c r="F268" s="255"/>
      <c r="G268" s="255"/>
      <c r="H268" s="255"/>
      <c r="I268" s="255"/>
      <c r="J268" s="98"/>
      <c r="K268" s="98"/>
    </row>
    <row r="269" spans="1:11" ht="22.5" customHeight="1" x14ac:dyDescent="0.25">
      <c r="A269" s="117" t="s">
        <v>39</v>
      </c>
      <c r="B269" s="277">
        <f>C269</f>
        <v>40</v>
      </c>
      <c r="C269" s="277">
        <v>40</v>
      </c>
      <c r="D269" s="278"/>
      <c r="E269" s="255"/>
      <c r="F269" s="255"/>
      <c r="G269" s="255"/>
      <c r="H269" s="255"/>
      <c r="I269" s="97"/>
      <c r="J269" s="98"/>
      <c r="K269" s="98"/>
    </row>
    <row r="270" spans="1:11" s="189" customFormat="1" ht="22.5" customHeight="1" x14ac:dyDescent="0.25">
      <c r="A270" s="134" t="s">
        <v>33</v>
      </c>
      <c r="B270" s="144">
        <f>C270</f>
        <v>0.9</v>
      </c>
      <c r="C270" s="144">
        <v>0.9</v>
      </c>
      <c r="D270" s="278"/>
      <c r="E270" s="121"/>
      <c r="F270" s="279"/>
      <c r="G270" s="279"/>
      <c r="H270" s="279"/>
      <c r="I270" s="280"/>
      <c r="J270" s="214"/>
      <c r="K270" s="214"/>
    </row>
    <row r="271" spans="1:11" s="189" customFormat="1" ht="22.5" customHeight="1" x14ac:dyDescent="0.25">
      <c r="A271" s="281" t="s">
        <v>55</v>
      </c>
      <c r="B271" s="101"/>
      <c r="C271" s="101">
        <f>C268+C269</f>
        <v>174</v>
      </c>
      <c r="D271" s="278"/>
      <c r="E271" s="121"/>
      <c r="F271" s="279"/>
      <c r="G271" s="279"/>
      <c r="H271" s="279"/>
      <c r="I271" s="280"/>
      <c r="J271" s="214"/>
      <c r="K271" s="214"/>
    </row>
    <row r="272" spans="1:11" s="189" customFormat="1" ht="22.5" customHeight="1" x14ac:dyDescent="0.25">
      <c r="A272" s="134" t="s">
        <v>18</v>
      </c>
      <c r="B272" s="144">
        <f>C272</f>
        <v>2</v>
      </c>
      <c r="C272" s="144">
        <v>2</v>
      </c>
      <c r="D272" s="106"/>
      <c r="E272" s="121"/>
      <c r="F272" s="279"/>
      <c r="G272" s="279"/>
      <c r="H272" s="279"/>
      <c r="I272" s="280"/>
      <c r="J272" s="214"/>
      <c r="K272" s="214"/>
    </row>
    <row r="273" spans="1:11" s="189" customFormat="1" ht="22.5" customHeight="1" x14ac:dyDescent="0.25">
      <c r="A273" s="134" t="s">
        <v>132</v>
      </c>
      <c r="B273" s="144">
        <f>C273</f>
        <v>2</v>
      </c>
      <c r="C273" s="144">
        <v>2</v>
      </c>
      <c r="D273" s="106"/>
      <c r="E273" s="121"/>
      <c r="F273" s="279"/>
      <c r="G273" s="279"/>
      <c r="H273" s="279"/>
      <c r="I273" s="280"/>
      <c r="J273" s="214"/>
      <c r="K273" s="214"/>
    </row>
    <row r="274" spans="1:11" s="189" customFormat="1" ht="22.5" customHeight="1" x14ac:dyDescent="0.25">
      <c r="A274" s="706" t="s">
        <v>196</v>
      </c>
      <c r="B274" s="707"/>
      <c r="C274" s="708"/>
      <c r="D274" s="171" t="s">
        <v>57</v>
      </c>
      <c r="E274" s="100">
        <v>3.8</v>
      </c>
      <c r="F274" s="100">
        <v>4.54</v>
      </c>
      <c r="G274" s="100">
        <v>18.579999999999998</v>
      </c>
      <c r="H274" s="101">
        <v>113.21</v>
      </c>
      <c r="I274" s="96" t="s">
        <v>299</v>
      </c>
      <c r="J274" s="214"/>
      <c r="K274" s="214"/>
    </row>
    <row r="275" spans="1:11" s="189" customFormat="1" ht="22.5" customHeight="1" x14ac:dyDescent="0.25">
      <c r="A275" s="128" t="s">
        <v>11</v>
      </c>
      <c r="B275" s="129">
        <f>C275</f>
        <v>2</v>
      </c>
      <c r="C275" s="129">
        <v>2</v>
      </c>
      <c r="D275" s="130"/>
      <c r="E275" s="129"/>
      <c r="F275" s="129"/>
      <c r="G275" s="129"/>
      <c r="H275" s="131"/>
      <c r="I275" s="96"/>
      <c r="J275" s="214"/>
      <c r="K275" s="214"/>
    </row>
    <row r="276" spans="1:11" s="189" customFormat="1" ht="22.5" customHeight="1" x14ac:dyDescent="0.25">
      <c r="A276" s="128" t="s">
        <v>10</v>
      </c>
      <c r="B276" s="129">
        <f>C276</f>
        <v>100</v>
      </c>
      <c r="C276" s="129">
        <v>100</v>
      </c>
      <c r="D276" s="130"/>
      <c r="E276" s="129"/>
      <c r="F276" s="129"/>
      <c r="G276" s="129"/>
      <c r="H276" s="131"/>
      <c r="I276" s="96"/>
      <c r="J276" s="214"/>
      <c r="K276" s="214"/>
    </row>
    <row r="277" spans="1:11" s="189" customFormat="1" ht="22.5" customHeight="1" x14ac:dyDescent="0.25">
      <c r="A277" s="111" t="s">
        <v>68</v>
      </c>
      <c r="B277" s="129">
        <f>C277</f>
        <v>9</v>
      </c>
      <c r="C277" s="129">
        <v>9</v>
      </c>
      <c r="D277" s="130"/>
      <c r="E277" s="129"/>
      <c r="F277" s="129"/>
      <c r="G277" s="129"/>
      <c r="H277" s="131"/>
      <c r="I277" s="96"/>
      <c r="J277" s="214"/>
      <c r="K277" s="214"/>
    </row>
    <row r="278" spans="1:11" s="189" customFormat="1" ht="22.5" customHeight="1" x14ac:dyDescent="0.25">
      <c r="A278" s="117" t="s">
        <v>39</v>
      </c>
      <c r="B278" s="163">
        <f>C278</f>
        <v>100</v>
      </c>
      <c r="C278" s="163">
        <v>100</v>
      </c>
      <c r="D278" s="130"/>
      <c r="E278" s="129"/>
      <c r="F278" s="129"/>
      <c r="G278" s="129"/>
      <c r="H278" s="131"/>
      <c r="I278" s="96"/>
      <c r="J278" s="214"/>
      <c r="K278" s="214"/>
    </row>
    <row r="279" spans="1:11" s="189" customFormat="1" ht="22.5" customHeight="1" x14ac:dyDescent="0.25">
      <c r="A279" s="117" t="s">
        <v>114</v>
      </c>
      <c r="B279" s="163">
        <f>C279</f>
        <v>45</v>
      </c>
      <c r="C279" s="163">
        <v>45</v>
      </c>
      <c r="D279" s="130"/>
      <c r="E279" s="129"/>
      <c r="F279" s="129"/>
      <c r="G279" s="129"/>
      <c r="H279" s="131"/>
      <c r="I279" s="96"/>
      <c r="J279" s="214"/>
      <c r="K279" s="214"/>
    </row>
    <row r="280" spans="1:11" s="189" customFormat="1" ht="22.5" customHeight="1" x14ac:dyDescent="0.25">
      <c r="A280" s="674" t="s">
        <v>47</v>
      </c>
      <c r="B280" s="675"/>
      <c r="C280" s="675"/>
      <c r="D280" s="675"/>
      <c r="E280" s="675"/>
      <c r="F280" s="675"/>
      <c r="G280" s="675"/>
      <c r="H280" s="675"/>
      <c r="I280" s="676"/>
      <c r="J280" s="214"/>
      <c r="K280" s="214"/>
    </row>
    <row r="281" spans="1:11" s="189" customFormat="1" ht="22.5" customHeight="1" x14ac:dyDescent="0.25">
      <c r="A281" s="677" t="s">
        <v>348</v>
      </c>
      <c r="B281" s="678"/>
      <c r="C281" s="679"/>
      <c r="D281" s="127">
        <v>200</v>
      </c>
      <c r="E281" s="663">
        <v>1.55</v>
      </c>
      <c r="F281" s="663">
        <v>1.28</v>
      </c>
      <c r="G281" s="663">
        <v>14.41</v>
      </c>
      <c r="H281" s="663">
        <v>75.64</v>
      </c>
      <c r="I281" s="664" t="s">
        <v>346</v>
      </c>
      <c r="J281" s="214"/>
      <c r="K281" s="214"/>
    </row>
    <row r="282" spans="1:11" s="189" customFormat="1" ht="22.5" customHeight="1" x14ac:dyDescent="0.25">
      <c r="A282" s="128" t="s">
        <v>78</v>
      </c>
      <c r="B282" s="230">
        <f>C282</f>
        <v>0.5</v>
      </c>
      <c r="C282" s="230">
        <v>0.5</v>
      </c>
      <c r="D282" s="172"/>
      <c r="E282" s="163"/>
      <c r="F282" s="163"/>
      <c r="G282" s="163"/>
      <c r="H282" s="144"/>
      <c r="I282" s="183"/>
      <c r="J282" s="214"/>
      <c r="K282" s="214"/>
    </row>
    <row r="283" spans="1:11" s="189" customFormat="1" ht="22.5" customHeight="1" x14ac:dyDescent="0.25">
      <c r="A283" s="111" t="s">
        <v>68</v>
      </c>
      <c r="B283" s="230">
        <f>C283</f>
        <v>10</v>
      </c>
      <c r="C283" s="230">
        <v>10</v>
      </c>
      <c r="D283" s="172"/>
      <c r="E283" s="163"/>
      <c r="F283" s="163"/>
      <c r="G283" s="163"/>
      <c r="H283" s="144"/>
      <c r="I283" s="163"/>
      <c r="J283" s="214"/>
      <c r="K283" s="214"/>
    </row>
    <row r="284" spans="1:11" s="189" customFormat="1" ht="22.5" customHeight="1" x14ac:dyDescent="0.25">
      <c r="A284" s="117" t="s">
        <v>39</v>
      </c>
      <c r="B284" s="232">
        <f>C284</f>
        <v>150</v>
      </c>
      <c r="C284" s="232">
        <v>150</v>
      </c>
      <c r="D284" s="172"/>
      <c r="E284" s="163"/>
      <c r="F284" s="100"/>
      <c r="G284" s="100"/>
      <c r="H284" s="663"/>
      <c r="I284" s="183"/>
      <c r="J284" s="214"/>
      <c r="K284" s="214"/>
    </row>
    <row r="285" spans="1:11" s="189" customFormat="1" ht="22.5" customHeight="1" x14ac:dyDescent="0.25">
      <c r="A285" s="225" t="s">
        <v>10</v>
      </c>
      <c r="B285" s="233">
        <f>C285</f>
        <v>50</v>
      </c>
      <c r="C285" s="233">
        <v>50</v>
      </c>
      <c r="D285" s="172"/>
      <c r="E285" s="163"/>
      <c r="F285" s="100"/>
      <c r="G285" s="100"/>
      <c r="H285" s="663"/>
      <c r="I285" s="183"/>
      <c r="J285" s="214"/>
      <c r="K285" s="214"/>
    </row>
    <row r="286" spans="1:11" s="189" customFormat="1" ht="30.75" customHeight="1" x14ac:dyDescent="0.25">
      <c r="A286" s="753" t="s">
        <v>133</v>
      </c>
      <c r="B286" s="753"/>
      <c r="C286" s="753"/>
      <c r="D286" s="127" t="s">
        <v>473</v>
      </c>
      <c r="E286" s="101">
        <v>0.66</v>
      </c>
      <c r="F286" s="101">
        <v>0.38</v>
      </c>
      <c r="G286" s="101">
        <v>14.25</v>
      </c>
      <c r="H286" s="101">
        <v>85</v>
      </c>
      <c r="I286" s="101"/>
      <c r="J286" s="214"/>
      <c r="K286" s="214"/>
    </row>
    <row r="287" spans="1:11" ht="27.95" customHeight="1" x14ac:dyDescent="0.25">
      <c r="A287" s="749" t="s">
        <v>13</v>
      </c>
      <c r="B287" s="749"/>
      <c r="C287" s="749"/>
      <c r="D287" s="99" t="s">
        <v>53</v>
      </c>
      <c r="E287" s="101">
        <v>1.1200000000000001</v>
      </c>
      <c r="F287" s="109">
        <v>0.22</v>
      </c>
      <c r="G287" s="109">
        <v>11.58</v>
      </c>
      <c r="H287" s="109">
        <v>56.7</v>
      </c>
      <c r="I287" s="147"/>
      <c r="J287" s="198"/>
      <c r="K287" s="198"/>
    </row>
    <row r="288" spans="1:11" ht="27.95" customHeight="1" x14ac:dyDescent="0.25">
      <c r="A288" s="715" t="s">
        <v>14</v>
      </c>
      <c r="B288" s="716"/>
      <c r="C288" s="716"/>
      <c r="D288" s="717"/>
      <c r="E288" s="149">
        <v>18.34</v>
      </c>
      <c r="F288" s="149">
        <v>20.73</v>
      </c>
      <c r="G288" s="149">
        <v>87.45</v>
      </c>
      <c r="H288" s="149">
        <v>574.29</v>
      </c>
      <c r="I288" s="455"/>
      <c r="J288" s="150"/>
      <c r="K288" s="150"/>
    </row>
    <row r="289" spans="1:11" ht="27.95" customHeight="1" x14ac:dyDescent="0.25">
      <c r="A289" s="500" t="s">
        <v>412</v>
      </c>
      <c r="B289" s="501"/>
      <c r="C289" s="501"/>
      <c r="D289" s="501"/>
      <c r="E289" s="502">
        <f>E288+E254+E173+E120+E46</f>
        <v>96.34</v>
      </c>
      <c r="F289" s="502">
        <f>F288+F254+F173+F120+F46</f>
        <v>98.610000000000014</v>
      </c>
      <c r="G289" s="502">
        <f>G288+G254+G173+G120+G46</f>
        <v>418.70000000000005</v>
      </c>
      <c r="H289" s="503">
        <f>H288+H254+H173+H120+H46</f>
        <v>2938.54</v>
      </c>
      <c r="I289" s="453"/>
      <c r="J289" s="150"/>
      <c r="K289" s="150"/>
    </row>
    <row r="290" spans="1:11" ht="27.95" customHeight="1" x14ac:dyDescent="0.25">
      <c r="A290" s="497" t="s">
        <v>413</v>
      </c>
      <c r="B290" s="498"/>
      <c r="C290" s="498"/>
      <c r="D290" s="498"/>
      <c r="E290" s="499">
        <f>E289/5</f>
        <v>19.268000000000001</v>
      </c>
      <c r="F290" s="499">
        <f>F289/5</f>
        <v>19.722000000000001</v>
      </c>
      <c r="G290" s="499">
        <f>G289/5</f>
        <v>83.740000000000009</v>
      </c>
      <c r="H290" s="499">
        <f>H289/5</f>
        <v>587.70799999999997</v>
      </c>
      <c r="I290" s="453"/>
      <c r="J290" s="150"/>
      <c r="K290" s="150"/>
    </row>
    <row r="291" spans="1:11" s="162" customFormat="1" ht="27.95" customHeight="1" x14ac:dyDescent="0.25">
      <c r="A291" s="729" t="s">
        <v>28</v>
      </c>
      <c r="B291" s="730"/>
      <c r="C291" s="730"/>
      <c r="D291" s="730"/>
      <c r="E291" s="730"/>
      <c r="F291" s="730"/>
      <c r="G291" s="730"/>
      <c r="H291" s="730"/>
      <c r="I291" s="730"/>
      <c r="J291" s="93"/>
      <c r="K291" s="93"/>
    </row>
    <row r="292" spans="1:11" ht="27.95" customHeight="1" x14ac:dyDescent="0.25">
      <c r="A292" s="687" t="s">
        <v>0</v>
      </c>
      <c r="B292" s="680" t="s">
        <v>1</v>
      </c>
      <c r="C292" s="680" t="s">
        <v>2</v>
      </c>
      <c r="D292" s="731" t="s">
        <v>3</v>
      </c>
      <c r="E292" s="732"/>
      <c r="F292" s="732"/>
      <c r="G292" s="732"/>
      <c r="H292" s="733"/>
      <c r="I292" s="92"/>
      <c r="J292" s="98"/>
      <c r="K292" s="98"/>
    </row>
    <row r="293" spans="1:11" ht="27.95" customHeight="1" x14ac:dyDescent="0.25">
      <c r="A293" s="705"/>
      <c r="B293" s="681"/>
      <c r="C293" s="681"/>
      <c r="D293" s="734" t="s">
        <v>4</v>
      </c>
      <c r="E293" s="687" t="s">
        <v>5</v>
      </c>
      <c r="F293" s="687" t="s">
        <v>6</v>
      </c>
      <c r="G293" s="687" t="s">
        <v>7</v>
      </c>
      <c r="H293" s="685" t="s">
        <v>8</v>
      </c>
      <c r="I293" s="683" t="s">
        <v>165</v>
      </c>
      <c r="J293" s="98"/>
      <c r="K293" s="98"/>
    </row>
    <row r="294" spans="1:11" ht="27.95" customHeight="1" x14ac:dyDescent="0.25">
      <c r="A294" s="688"/>
      <c r="B294" s="682"/>
      <c r="C294" s="682"/>
      <c r="D294" s="735"/>
      <c r="E294" s="688"/>
      <c r="F294" s="688"/>
      <c r="G294" s="688"/>
      <c r="H294" s="686"/>
      <c r="I294" s="684"/>
      <c r="J294" s="98"/>
      <c r="K294" s="98"/>
    </row>
    <row r="295" spans="1:11" ht="27.95" customHeight="1" x14ac:dyDescent="0.25">
      <c r="A295" s="350" t="s">
        <v>238</v>
      </c>
      <c r="B295" s="204"/>
      <c r="C295" s="205"/>
      <c r="D295" s="206" t="s">
        <v>418</v>
      </c>
      <c r="E295" s="347">
        <v>5.55</v>
      </c>
      <c r="F295" s="347">
        <v>9.75</v>
      </c>
      <c r="G295" s="347">
        <v>15.75</v>
      </c>
      <c r="H295" s="347">
        <v>172.5</v>
      </c>
      <c r="I295" s="97" t="s">
        <v>239</v>
      </c>
      <c r="J295" s="98"/>
      <c r="K295" s="98"/>
    </row>
    <row r="296" spans="1:11" ht="22.5" customHeight="1" x14ac:dyDescent="0.25">
      <c r="A296" s="208" t="s">
        <v>89</v>
      </c>
      <c r="B296" s="144">
        <f>C296*1.01</f>
        <v>15.15</v>
      </c>
      <c r="C296" s="144">
        <v>15</v>
      </c>
      <c r="D296" s="327"/>
      <c r="E296" s="327"/>
      <c r="F296" s="450"/>
      <c r="G296" s="450"/>
      <c r="H296" s="450"/>
      <c r="I296" s="97"/>
      <c r="J296" s="98"/>
      <c r="K296" s="98"/>
    </row>
    <row r="297" spans="1:11" ht="22.5" customHeight="1" x14ac:dyDescent="0.25">
      <c r="A297" s="209" t="s">
        <v>9</v>
      </c>
      <c r="B297" s="210">
        <f>C297</f>
        <v>25</v>
      </c>
      <c r="C297" s="210">
        <v>25</v>
      </c>
      <c r="D297" s="147"/>
      <c r="E297" s="100"/>
      <c r="F297" s="100"/>
      <c r="G297" s="100"/>
      <c r="H297" s="450"/>
      <c r="I297" s="97"/>
      <c r="J297" s="98"/>
      <c r="K297" s="98"/>
    </row>
    <row r="298" spans="1:11" ht="22.5" customHeight="1" x14ac:dyDescent="0.25">
      <c r="A298" s="179" t="s">
        <v>198</v>
      </c>
      <c r="B298" s="97"/>
      <c r="C298" s="97"/>
      <c r="D298" s="283">
        <v>60</v>
      </c>
      <c r="E298" s="101">
        <v>0.85</v>
      </c>
      <c r="F298" s="101">
        <v>7.0000000000000007E-2</v>
      </c>
      <c r="G298" s="101">
        <v>4.51</v>
      </c>
      <c r="H298" s="101">
        <v>22.89</v>
      </c>
      <c r="I298" s="97" t="s">
        <v>300</v>
      </c>
      <c r="J298" s="98"/>
      <c r="K298" s="98"/>
    </row>
    <row r="299" spans="1:11" ht="22.5" customHeight="1" x14ac:dyDescent="0.25">
      <c r="A299" s="158" t="s">
        <v>149</v>
      </c>
      <c r="B299" s="251">
        <f>C299*1.65</f>
        <v>99</v>
      </c>
      <c r="C299" s="251">
        <v>60</v>
      </c>
      <c r="D299" s="229"/>
      <c r="E299" s="153"/>
      <c r="F299" s="153"/>
      <c r="G299" s="153"/>
      <c r="H299" s="153"/>
      <c r="I299" s="159"/>
      <c r="J299" s="98"/>
      <c r="K299" s="98"/>
    </row>
    <row r="300" spans="1:11" ht="22.5" customHeight="1" x14ac:dyDescent="0.25">
      <c r="A300" s="674" t="s">
        <v>47</v>
      </c>
      <c r="B300" s="675"/>
      <c r="C300" s="675"/>
      <c r="D300" s="675"/>
      <c r="E300" s="675"/>
      <c r="F300" s="675"/>
      <c r="G300" s="675"/>
      <c r="H300" s="675"/>
      <c r="I300" s="676"/>
      <c r="J300" s="98"/>
      <c r="K300" s="98"/>
    </row>
    <row r="301" spans="1:11" ht="22.5" customHeight="1" x14ac:dyDescent="0.25">
      <c r="A301" s="243" t="s">
        <v>498</v>
      </c>
      <c r="B301" s="244"/>
      <c r="C301" s="244"/>
      <c r="D301" s="222">
        <v>60</v>
      </c>
      <c r="E301" s="245">
        <v>0.99</v>
      </c>
      <c r="F301" s="245">
        <v>3.05</v>
      </c>
      <c r="G301" s="245">
        <v>5.66</v>
      </c>
      <c r="H301" s="245">
        <v>54.48</v>
      </c>
      <c r="I301" s="101" t="s">
        <v>294</v>
      </c>
      <c r="J301" s="98"/>
      <c r="K301" s="98"/>
    </row>
    <row r="302" spans="1:11" ht="22.5" customHeight="1" x14ac:dyDescent="0.25">
      <c r="A302" s="119" t="s">
        <v>117</v>
      </c>
      <c r="B302" s="246">
        <f>C302*1.25</f>
        <v>60</v>
      </c>
      <c r="C302" s="246">
        <v>48</v>
      </c>
      <c r="D302" s="247"/>
      <c r="E302" s="248"/>
      <c r="F302" s="248"/>
      <c r="G302" s="248"/>
      <c r="H302" s="248"/>
      <c r="I302" s="115"/>
      <c r="J302" s="98"/>
      <c r="K302" s="98"/>
    </row>
    <row r="303" spans="1:11" ht="22.5" customHeight="1" x14ac:dyDescent="0.25">
      <c r="A303" s="115" t="s">
        <v>404</v>
      </c>
      <c r="B303" s="144">
        <f>C303*1.25</f>
        <v>7.5</v>
      </c>
      <c r="C303" s="144">
        <v>6</v>
      </c>
      <c r="D303" s="247"/>
      <c r="E303" s="248"/>
      <c r="F303" s="248"/>
      <c r="G303" s="248"/>
      <c r="H303" s="248"/>
      <c r="I303" s="115"/>
      <c r="J303" s="98"/>
      <c r="K303" s="98"/>
    </row>
    <row r="304" spans="1:11" ht="22.5" customHeight="1" x14ac:dyDescent="0.25">
      <c r="A304" s="115" t="s">
        <v>403</v>
      </c>
      <c r="B304" s="144">
        <f>C304*1.33</f>
        <v>7.98</v>
      </c>
      <c r="C304" s="144">
        <v>6</v>
      </c>
      <c r="D304" s="247"/>
      <c r="E304" s="248"/>
      <c r="F304" s="248"/>
      <c r="G304" s="248"/>
      <c r="H304" s="248"/>
      <c r="I304" s="115"/>
      <c r="J304" s="98"/>
      <c r="K304" s="98"/>
    </row>
    <row r="305" spans="1:11" ht="22.5" customHeight="1" x14ac:dyDescent="0.25">
      <c r="A305" s="115" t="s">
        <v>118</v>
      </c>
      <c r="B305" s="144">
        <v>0.15</v>
      </c>
      <c r="C305" s="144">
        <v>0.15</v>
      </c>
      <c r="D305" s="247"/>
      <c r="E305" s="248"/>
      <c r="F305" s="248"/>
      <c r="G305" s="248"/>
      <c r="H305" s="248"/>
      <c r="I305" s="115"/>
      <c r="J305" s="98"/>
      <c r="K305" s="98"/>
    </row>
    <row r="306" spans="1:11" ht="22.5" customHeight="1" x14ac:dyDescent="0.25">
      <c r="A306" s="115" t="s">
        <v>65</v>
      </c>
      <c r="B306" s="249">
        <v>2</v>
      </c>
      <c r="C306" s="249">
        <v>2</v>
      </c>
      <c r="D306" s="247"/>
      <c r="E306" s="248"/>
      <c r="F306" s="248"/>
      <c r="G306" s="248"/>
      <c r="H306" s="248"/>
      <c r="I306" s="115"/>
      <c r="J306" s="98"/>
      <c r="K306" s="98"/>
    </row>
    <row r="307" spans="1:11" ht="22.5" customHeight="1" x14ac:dyDescent="0.25">
      <c r="A307" s="250" t="s">
        <v>68</v>
      </c>
      <c r="B307" s="249">
        <f>C307</f>
        <v>3</v>
      </c>
      <c r="C307" s="249">
        <v>3</v>
      </c>
      <c r="D307" s="247"/>
      <c r="E307" s="248"/>
      <c r="F307" s="248"/>
      <c r="G307" s="248"/>
      <c r="H307" s="248"/>
      <c r="I307" s="101"/>
      <c r="J307" s="98"/>
      <c r="K307" s="98"/>
    </row>
    <row r="308" spans="1:11" ht="22.5" customHeight="1" x14ac:dyDescent="0.25">
      <c r="A308" s="250" t="s">
        <v>131</v>
      </c>
      <c r="B308" s="249">
        <f>C308*1.35</f>
        <v>0.67500000000000004</v>
      </c>
      <c r="C308" s="249">
        <v>0.5</v>
      </c>
      <c r="D308" s="247"/>
      <c r="E308" s="248"/>
      <c r="F308" s="248"/>
      <c r="G308" s="248"/>
      <c r="H308" s="248"/>
      <c r="I308" s="101"/>
      <c r="J308" s="98"/>
      <c r="K308" s="98"/>
    </row>
    <row r="309" spans="1:11" ht="22.5" customHeight="1" x14ac:dyDescent="0.25">
      <c r="A309" s="250" t="s">
        <v>18</v>
      </c>
      <c r="B309" s="249">
        <f>C309</f>
        <v>3</v>
      </c>
      <c r="C309" s="249">
        <v>3</v>
      </c>
      <c r="D309" s="247"/>
      <c r="E309" s="248"/>
      <c r="F309" s="248"/>
      <c r="G309" s="248"/>
      <c r="H309" s="248"/>
      <c r="I309" s="101"/>
      <c r="J309" s="98"/>
      <c r="K309" s="98"/>
    </row>
    <row r="310" spans="1:11" ht="22.5" customHeight="1" x14ac:dyDescent="0.25">
      <c r="A310" s="169" t="s">
        <v>65</v>
      </c>
      <c r="B310" s="163">
        <f>C310</f>
        <v>1.98</v>
      </c>
      <c r="C310" s="163">
        <v>1.98</v>
      </c>
      <c r="D310" s="146"/>
      <c r="E310" s="100"/>
      <c r="F310" s="100"/>
      <c r="G310" s="100"/>
      <c r="H310" s="101"/>
      <c r="I310" s="101"/>
      <c r="J310" s="98"/>
      <c r="K310" s="98"/>
    </row>
    <row r="311" spans="1:11" ht="22.5" customHeight="1" x14ac:dyDescent="0.25">
      <c r="A311" s="674" t="s">
        <v>47</v>
      </c>
      <c r="B311" s="675"/>
      <c r="C311" s="675"/>
      <c r="D311" s="675"/>
      <c r="E311" s="675"/>
      <c r="F311" s="675"/>
      <c r="G311" s="675"/>
      <c r="H311" s="675"/>
      <c r="I311" s="676"/>
      <c r="J311" s="98"/>
      <c r="K311" s="98"/>
    </row>
    <row r="312" spans="1:11" ht="22.5" customHeight="1" x14ac:dyDescent="0.25">
      <c r="A312" s="449" t="s">
        <v>414</v>
      </c>
      <c r="B312" s="504"/>
      <c r="C312" s="505"/>
      <c r="D312" s="506">
        <v>60.435779816513758</v>
      </c>
      <c r="E312" s="95">
        <v>1.06</v>
      </c>
      <c r="F312" s="95">
        <v>3.06</v>
      </c>
      <c r="G312" s="95">
        <v>4.59</v>
      </c>
      <c r="H312" s="455">
        <v>60.55</v>
      </c>
      <c r="I312" s="456"/>
      <c r="J312" s="98"/>
      <c r="K312" s="98"/>
    </row>
    <row r="313" spans="1:11" ht="22.5" customHeight="1" x14ac:dyDescent="0.25">
      <c r="A313" s="128" t="s">
        <v>402</v>
      </c>
      <c r="B313" s="129">
        <v>31.25</v>
      </c>
      <c r="C313" s="505">
        <f>C315*1.05</f>
        <v>24.150000000000002</v>
      </c>
      <c r="D313" s="164"/>
      <c r="E313" s="164"/>
      <c r="F313" s="164"/>
      <c r="G313" s="164"/>
      <c r="H313" s="159"/>
      <c r="I313" s="456"/>
      <c r="J313" s="98"/>
      <c r="K313" s="98"/>
    </row>
    <row r="314" spans="1:11" ht="22.5" customHeight="1" x14ac:dyDescent="0.25">
      <c r="A314" s="128" t="s">
        <v>403</v>
      </c>
      <c r="B314" s="129">
        <v>33.25</v>
      </c>
      <c r="C314" s="505">
        <f>C315*1.05</f>
        <v>24.150000000000002</v>
      </c>
      <c r="D314" s="164"/>
      <c r="E314" s="164"/>
      <c r="F314" s="164"/>
      <c r="G314" s="164"/>
      <c r="H314" s="159"/>
      <c r="I314" s="456"/>
      <c r="J314" s="98"/>
      <c r="K314" s="98"/>
    </row>
    <row r="315" spans="1:11" ht="22.5" customHeight="1" x14ac:dyDescent="0.25">
      <c r="A315" s="170" t="s">
        <v>101</v>
      </c>
      <c r="B315" s="95"/>
      <c r="C315" s="200">
        <v>23</v>
      </c>
      <c r="D315" s="164"/>
      <c r="E315" s="164"/>
      <c r="F315" s="164"/>
      <c r="G315" s="164"/>
      <c r="H315" s="159"/>
      <c r="I315" s="456"/>
      <c r="J315" s="98"/>
      <c r="K315" s="98"/>
    </row>
    <row r="316" spans="1:11" ht="22.5" customHeight="1" x14ac:dyDescent="0.25">
      <c r="A316" s="128" t="s">
        <v>32</v>
      </c>
      <c r="B316" s="129">
        <v>31.337499999999999</v>
      </c>
      <c r="C316" s="505">
        <f>C318*1.09</f>
        <v>28.340000000000003</v>
      </c>
      <c r="D316" s="164"/>
      <c r="E316" s="164"/>
      <c r="F316" s="164"/>
      <c r="G316" s="164"/>
      <c r="H316" s="159"/>
      <c r="I316" s="456"/>
      <c r="J316" s="98"/>
      <c r="K316" s="98"/>
    </row>
    <row r="317" spans="1:11" ht="22.5" customHeight="1" x14ac:dyDescent="0.25">
      <c r="A317" s="128" t="s">
        <v>17</v>
      </c>
      <c r="B317" s="129">
        <v>31.893400000000003</v>
      </c>
      <c r="C317" s="505">
        <f>C318*1.09</f>
        <v>28.340000000000003</v>
      </c>
      <c r="D317" s="164"/>
      <c r="E317" s="164"/>
      <c r="F317" s="164"/>
      <c r="G317" s="164"/>
      <c r="H317" s="159"/>
      <c r="I317" s="456"/>
      <c r="J317" s="98"/>
      <c r="K317" s="98"/>
    </row>
    <row r="318" spans="1:11" ht="22.5" customHeight="1" x14ac:dyDescent="0.25">
      <c r="A318" s="170" t="s">
        <v>138</v>
      </c>
      <c r="B318" s="95"/>
      <c r="C318" s="200">
        <v>26</v>
      </c>
      <c r="D318" s="164"/>
      <c r="E318" s="164"/>
      <c r="F318" s="164"/>
      <c r="G318" s="164"/>
      <c r="H318" s="159"/>
      <c r="I318" s="456"/>
      <c r="J318" s="98"/>
      <c r="K318" s="98"/>
    </row>
    <row r="319" spans="1:11" ht="22.5" customHeight="1" x14ac:dyDescent="0.25">
      <c r="A319" s="128" t="s">
        <v>415</v>
      </c>
      <c r="B319" s="129">
        <f>C319*1.54</f>
        <v>12.32</v>
      </c>
      <c r="C319" s="505">
        <v>8</v>
      </c>
      <c r="D319" s="164"/>
      <c r="E319" s="164"/>
      <c r="F319" s="164"/>
      <c r="G319" s="164"/>
      <c r="H319" s="159"/>
      <c r="I319" s="456"/>
      <c r="J319" s="98"/>
      <c r="K319" s="98"/>
    </row>
    <row r="320" spans="1:11" ht="22.5" customHeight="1" x14ac:dyDescent="0.25">
      <c r="A320" s="128" t="s">
        <v>18</v>
      </c>
      <c r="B320" s="129">
        <v>1.5</v>
      </c>
      <c r="C320" s="505">
        <v>3</v>
      </c>
      <c r="D320" s="164"/>
      <c r="E320" s="164"/>
      <c r="F320" s="164"/>
      <c r="G320" s="164"/>
      <c r="H320" s="159"/>
      <c r="I320" s="456"/>
      <c r="J320" s="98"/>
      <c r="K320" s="98"/>
    </row>
    <row r="321" spans="1:11" ht="22.5" customHeight="1" x14ac:dyDescent="0.25">
      <c r="A321" s="284" t="s">
        <v>417</v>
      </c>
      <c r="B321" s="285"/>
      <c r="C321" s="285"/>
      <c r="D321" s="286">
        <v>200</v>
      </c>
      <c r="E321" s="507">
        <v>10.69</v>
      </c>
      <c r="F321" s="507">
        <v>7.32</v>
      </c>
      <c r="G321" s="507">
        <v>27.14</v>
      </c>
      <c r="H321" s="472">
        <v>232.73</v>
      </c>
      <c r="I321" s="282" t="s">
        <v>301</v>
      </c>
      <c r="J321" s="98"/>
      <c r="K321" s="98"/>
    </row>
    <row r="322" spans="1:11" ht="22.5" customHeight="1" x14ac:dyDescent="0.25">
      <c r="A322" s="287" t="s">
        <v>280</v>
      </c>
      <c r="B322" s="131">
        <f>C322*1.1</f>
        <v>40.260000000000005</v>
      </c>
      <c r="C322" s="288">
        <f>C326*1.22</f>
        <v>36.6</v>
      </c>
      <c r="D322" s="254"/>
      <c r="E322" s="202"/>
      <c r="F322" s="202"/>
      <c r="G322" s="202"/>
      <c r="H322" s="255"/>
      <c r="I322" s="282"/>
      <c r="J322" s="98"/>
      <c r="K322" s="98"/>
    </row>
    <row r="323" spans="1:11" ht="22.5" customHeight="1" x14ac:dyDescent="0.25">
      <c r="A323" s="287" t="s">
        <v>477</v>
      </c>
      <c r="B323" s="288">
        <f>C323*1.05</f>
        <v>50.400000000000006</v>
      </c>
      <c r="C323" s="288">
        <f>C326*1.6</f>
        <v>48</v>
      </c>
      <c r="D323" s="254"/>
      <c r="E323" s="202"/>
      <c r="F323" s="202"/>
      <c r="G323" s="202"/>
      <c r="H323" s="255"/>
      <c r="I323" s="282"/>
      <c r="J323" s="98"/>
      <c r="K323" s="98"/>
    </row>
    <row r="324" spans="1:11" ht="22.5" customHeight="1" x14ac:dyDescent="0.25">
      <c r="A324" s="287" t="s">
        <v>416</v>
      </c>
      <c r="B324" s="131">
        <f>C324*1.02</f>
        <v>44.37</v>
      </c>
      <c r="C324" s="288">
        <f>C326*1.45</f>
        <v>43.5</v>
      </c>
      <c r="D324" s="451"/>
      <c r="E324" s="202"/>
      <c r="F324" s="202"/>
      <c r="G324" s="202"/>
      <c r="H324" s="452"/>
      <c r="I324" s="454"/>
      <c r="J324" s="98"/>
      <c r="K324" s="98"/>
    </row>
    <row r="325" spans="1:11" ht="22.5" customHeight="1" x14ac:dyDescent="0.25">
      <c r="A325" s="287" t="s">
        <v>160</v>
      </c>
      <c r="B325" s="288">
        <f>C325*1.05</f>
        <v>44.1</v>
      </c>
      <c r="C325" s="288">
        <f>C326*1.4</f>
        <v>42</v>
      </c>
      <c r="D325" s="451"/>
      <c r="E325" s="202"/>
      <c r="F325" s="202"/>
      <c r="G325" s="202"/>
      <c r="H325" s="452"/>
      <c r="I325" s="454"/>
      <c r="J325" s="98"/>
      <c r="K325" s="98"/>
    </row>
    <row r="326" spans="1:11" ht="22.5" customHeight="1" x14ac:dyDescent="0.25">
      <c r="A326" s="289" t="s">
        <v>115</v>
      </c>
      <c r="B326" s="290"/>
      <c r="C326" s="290">
        <v>30</v>
      </c>
      <c r="D326" s="254"/>
      <c r="E326" s="202"/>
      <c r="F326" s="202"/>
      <c r="G326" s="202"/>
      <c r="H326" s="255"/>
      <c r="I326" s="282"/>
      <c r="J326" s="98"/>
      <c r="K326" s="98"/>
    </row>
    <row r="327" spans="1:11" ht="22.5" customHeight="1" x14ac:dyDescent="0.25">
      <c r="A327" s="287" t="s">
        <v>26</v>
      </c>
      <c r="B327" s="288">
        <f>C327</f>
        <v>40</v>
      </c>
      <c r="C327" s="288">
        <v>40</v>
      </c>
      <c r="D327" s="254"/>
      <c r="E327" s="202"/>
      <c r="F327" s="202"/>
      <c r="G327" s="202"/>
      <c r="H327" s="255"/>
      <c r="I327" s="282"/>
      <c r="J327" s="98"/>
      <c r="K327" s="98"/>
    </row>
    <row r="328" spans="1:11" ht="22.5" customHeight="1" x14ac:dyDescent="0.25">
      <c r="A328" s="287" t="s">
        <v>143</v>
      </c>
      <c r="B328" s="288">
        <f t="shared" ref="B328:B334" si="2">C328</f>
        <v>79</v>
      </c>
      <c r="C328" s="288">
        <v>79</v>
      </c>
      <c r="D328" s="254"/>
      <c r="E328" s="202"/>
      <c r="F328" s="202"/>
      <c r="G328" s="202"/>
      <c r="H328" s="255"/>
      <c r="I328" s="282"/>
      <c r="J328" s="98"/>
      <c r="K328" s="98"/>
    </row>
    <row r="329" spans="1:11" ht="22.5" customHeight="1" x14ac:dyDescent="0.25">
      <c r="A329" s="115" t="s">
        <v>404</v>
      </c>
      <c r="B329" s="288">
        <f>C329*1.25</f>
        <v>21.25</v>
      </c>
      <c r="C329" s="288">
        <v>17</v>
      </c>
      <c r="D329" s="254"/>
      <c r="E329" s="202"/>
      <c r="F329" s="202"/>
      <c r="G329" s="202"/>
      <c r="H329" s="255"/>
      <c r="I329" s="282"/>
      <c r="J329" s="98"/>
      <c r="K329" s="98"/>
    </row>
    <row r="330" spans="1:11" ht="22.5" customHeight="1" x14ac:dyDescent="0.25">
      <c r="A330" s="115" t="s">
        <v>403</v>
      </c>
      <c r="B330" s="288">
        <f>C330*1.33</f>
        <v>22.61</v>
      </c>
      <c r="C330" s="288">
        <v>17</v>
      </c>
      <c r="D330" s="482"/>
      <c r="E330" s="202"/>
      <c r="F330" s="202"/>
      <c r="G330" s="202"/>
      <c r="H330" s="480"/>
      <c r="I330" s="484"/>
      <c r="J330" s="98"/>
      <c r="K330" s="98"/>
    </row>
    <row r="331" spans="1:11" ht="22.5" customHeight="1" x14ac:dyDescent="0.25">
      <c r="A331" s="287" t="s">
        <v>24</v>
      </c>
      <c r="B331" s="288">
        <f>C331*1.19</f>
        <v>14.28</v>
      </c>
      <c r="C331" s="288">
        <v>12</v>
      </c>
      <c r="D331" s="254"/>
      <c r="E331" s="202"/>
      <c r="F331" s="202"/>
      <c r="G331" s="202"/>
      <c r="H331" s="255"/>
      <c r="I331" s="282"/>
      <c r="J331" s="98"/>
      <c r="K331" s="98"/>
    </row>
    <row r="332" spans="1:11" ht="22.5" customHeight="1" x14ac:dyDescent="0.25">
      <c r="A332" s="289" t="s">
        <v>144</v>
      </c>
      <c r="B332" s="290"/>
      <c r="C332" s="290">
        <v>15</v>
      </c>
      <c r="D332" s="254"/>
      <c r="E332" s="202"/>
      <c r="F332" s="202"/>
      <c r="G332" s="202"/>
      <c r="H332" s="255"/>
      <c r="I332" s="282"/>
      <c r="J332" s="98"/>
      <c r="K332" s="98"/>
    </row>
    <row r="333" spans="1:11" ht="22.5" customHeight="1" x14ac:dyDescent="0.25">
      <c r="A333" s="287" t="s">
        <v>145</v>
      </c>
      <c r="B333" s="288">
        <f t="shared" si="2"/>
        <v>1.5</v>
      </c>
      <c r="C333" s="288">
        <v>1.5</v>
      </c>
      <c r="D333" s="254"/>
      <c r="E333" s="202"/>
      <c r="F333" s="202"/>
      <c r="G333" s="202"/>
      <c r="H333" s="255"/>
      <c r="I333" s="282"/>
      <c r="J333" s="98"/>
      <c r="K333" s="98"/>
    </row>
    <row r="334" spans="1:11" s="226" customFormat="1" ht="22.5" customHeight="1" x14ac:dyDescent="0.25">
      <c r="A334" s="287" t="s">
        <v>18</v>
      </c>
      <c r="B334" s="288">
        <f t="shared" si="2"/>
        <v>3</v>
      </c>
      <c r="C334" s="288">
        <v>3</v>
      </c>
      <c r="D334" s="256"/>
      <c r="E334" s="95"/>
      <c r="F334" s="95"/>
      <c r="G334" s="95"/>
      <c r="H334" s="153"/>
      <c r="I334" s="97"/>
      <c r="J334" s="97"/>
      <c r="K334" s="97"/>
    </row>
    <row r="335" spans="1:11" ht="22.5" customHeight="1" x14ac:dyDescent="0.25">
      <c r="A335" s="706" t="s">
        <v>199</v>
      </c>
      <c r="B335" s="707"/>
      <c r="C335" s="708"/>
      <c r="D335" s="257">
        <v>200</v>
      </c>
      <c r="E335" s="109">
        <v>0.01</v>
      </c>
      <c r="F335" s="109">
        <v>0</v>
      </c>
      <c r="G335" s="109">
        <v>9.98</v>
      </c>
      <c r="H335" s="109">
        <v>39.979999999999997</v>
      </c>
      <c r="I335" s="100" t="s">
        <v>302</v>
      </c>
      <c r="J335" s="98"/>
      <c r="K335" s="98"/>
    </row>
    <row r="336" spans="1:11" ht="22.5" customHeight="1" x14ac:dyDescent="0.25">
      <c r="A336" s="128" t="s">
        <v>63</v>
      </c>
      <c r="B336" s="129">
        <v>0.5</v>
      </c>
      <c r="C336" s="129">
        <v>0.5</v>
      </c>
      <c r="D336" s="130"/>
      <c r="E336" s="129"/>
      <c r="F336" s="129"/>
      <c r="G336" s="129"/>
      <c r="H336" s="131"/>
      <c r="I336" s="129"/>
      <c r="J336" s="98"/>
      <c r="K336" s="98"/>
    </row>
    <row r="337" spans="1:11" ht="22.5" customHeight="1" x14ac:dyDescent="0.25">
      <c r="A337" s="128" t="s">
        <v>10</v>
      </c>
      <c r="B337" s="129">
        <f>C337</f>
        <v>200</v>
      </c>
      <c r="C337" s="129">
        <v>200</v>
      </c>
      <c r="D337" s="130"/>
      <c r="E337" s="129"/>
      <c r="F337" s="129"/>
      <c r="G337" s="129"/>
      <c r="H337" s="131"/>
      <c r="I337" s="129"/>
      <c r="J337" s="98"/>
      <c r="K337" s="98"/>
    </row>
    <row r="338" spans="1:11" ht="22.5" customHeight="1" x14ac:dyDescent="0.25">
      <c r="A338" s="111" t="s">
        <v>68</v>
      </c>
      <c r="B338" s="129">
        <f>C338</f>
        <v>9</v>
      </c>
      <c r="C338" s="129">
        <v>9</v>
      </c>
      <c r="D338" s="130"/>
      <c r="E338" s="129"/>
      <c r="F338" s="129"/>
      <c r="G338" s="129"/>
      <c r="H338" s="131"/>
      <c r="I338" s="129"/>
      <c r="J338" s="98"/>
      <c r="K338" s="98"/>
    </row>
    <row r="339" spans="1:11" ht="22.5" customHeight="1" x14ac:dyDescent="0.25">
      <c r="A339" s="674" t="s">
        <v>47</v>
      </c>
      <c r="B339" s="675"/>
      <c r="C339" s="675"/>
      <c r="D339" s="675"/>
      <c r="E339" s="675"/>
      <c r="F339" s="675"/>
      <c r="G339" s="675"/>
      <c r="H339" s="675"/>
      <c r="I339" s="676"/>
      <c r="J339" s="98"/>
      <c r="K339" s="98"/>
    </row>
    <row r="340" spans="1:11" ht="22.5" customHeight="1" x14ac:dyDescent="0.25">
      <c r="A340" s="692" t="s">
        <v>423</v>
      </c>
      <c r="B340" s="692"/>
      <c r="C340" s="692"/>
      <c r="D340" s="551">
        <v>200</v>
      </c>
      <c r="E340" s="552">
        <v>0.08</v>
      </c>
      <c r="F340" s="552">
        <v>0.08</v>
      </c>
      <c r="G340" s="552">
        <v>13.94</v>
      </c>
      <c r="H340" s="552">
        <v>67.28</v>
      </c>
      <c r="I340" s="129"/>
      <c r="J340" s="98"/>
      <c r="K340" s="98"/>
    </row>
    <row r="341" spans="1:11" ht="22.5" customHeight="1" x14ac:dyDescent="0.25">
      <c r="A341" s="553" t="s">
        <v>424</v>
      </c>
      <c r="B341" s="554">
        <f>C341*1.13</f>
        <v>27.119999999999997</v>
      </c>
      <c r="C341" s="554">
        <v>24</v>
      </c>
      <c r="D341" s="555"/>
      <c r="E341" s="552"/>
      <c r="F341" s="552"/>
      <c r="G341" s="552"/>
      <c r="H341" s="552"/>
      <c r="I341" s="129"/>
      <c r="J341" s="98"/>
      <c r="K341" s="98"/>
    </row>
    <row r="342" spans="1:11" ht="22.5" customHeight="1" x14ac:dyDescent="0.25">
      <c r="A342" s="553" t="s">
        <v>68</v>
      </c>
      <c r="B342" s="474">
        <f>C342</f>
        <v>10</v>
      </c>
      <c r="C342" s="474">
        <v>10</v>
      </c>
      <c r="D342" s="555"/>
      <c r="E342" s="552"/>
      <c r="F342" s="552"/>
      <c r="G342" s="552"/>
      <c r="H342" s="552"/>
      <c r="I342" s="129"/>
      <c r="J342" s="98"/>
      <c r="K342" s="98"/>
    </row>
    <row r="343" spans="1:11" ht="22.5" customHeight="1" x14ac:dyDescent="0.25">
      <c r="A343" s="553" t="s">
        <v>10</v>
      </c>
      <c r="B343" s="556">
        <f>C343</f>
        <v>200</v>
      </c>
      <c r="C343" s="556">
        <v>200</v>
      </c>
      <c r="D343" s="555"/>
      <c r="E343" s="552"/>
      <c r="F343" s="552"/>
      <c r="G343" s="552"/>
      <c r="H343" s="552"/>
      <c r="I343" s="129"/>
      <c r="J343" s="98"/>
      <c r="K343" s="98"/>
    </row>
    <row r="344" spans="1:11" ht="27.95" customHeight="1" x14ac:dyDescent="0.25">
      <c r="A344" s="749" t="s">
        <v>13</v>
      </c>
      <c r="B344" s="749"/>
      <c r="C344" s="749"/>
      <c r="D344" s="99" t="s">
        <v>156</v>
      </c>
      <c r="E344" s="100">
        <v>1.79</v>
      </c>
      <c r="F344" s="147">
        <v>0.28999999999999998</v>
      </c>
      <c r="G344" s="147">
        <v>23.5</v>
      </c>
      <c r="H344" s="109">
        <v>103.29</v>
      </c>
      <c r="I344" s="100"/>
      <c r="J344" s="188"/>
      <c r="K344" s="188"/>
    </row>
    <row r="345" spans="1:11" ht="27.95" customHeight="1" x14ac:dyDescent="0.25">
      <c r="A345" s="715" t="s">
        <v>14</v>
      </c>
      <c r="B345" s="716"/>
      <c r="C345" s="716"/>
      <c r="D345" s="717"/>
      <c r="E345" s="149">
        <f>E344+E335+E321+E312+E295</f>
        <v>19.100000000000001</v>
      </c>
      <c r="F345" s="149">
        <f>F295+F301+F321+F335+F344</f>
        <v>20.41</v>
      </c>
      <c r="G345" s="149">
        <f>G344+G335+G321+G301+G295</f>
        <v>82.03</v>
      </c>
      <c r="H345" s="149">
        <f>H344+H335+H321+H301+H295</f>
        <v>602.98</v>
      </c>
      <c r="I345" s="149"/>
      <c r="J345" s="291"/>
      <c r="K345" s="291"/>
    </row>
    <row r="346" spans="1:11" ht="27.95" customHeight="1" x14ac:dyDescent="0.25">
      <c r="A346" s="729" t="s">
        <v>85</v>
      </c>
      <c r="B346" s="730"/>
      <c r="C346" s="730"/>
      <c r="D346" s="730"/>
      <c r="E346" s="730"/>
      <c r="F346" s="730"/>
      <c r="G346" s="730"/>
      <c r="H346" s="730"/>
      <c r="I346" s="730"/>
      <c r="J346" s="93"/>
      <c r="K346" s="93"/>
    </row>
    <row r="347" spans="1:11" s="189" customFormat="1" ht="27.95" customHeight="1" x14ac:dyDescent="0.25">
      <c r="A347" s="687" t="s">
        <v>0</v>
      </c>
      <c r="B347" s="680" t="s">
        <v>1</v>
      </c>
      <c r="C347" s="680" t="s">
        <v>2</v>
      </c>
      <c r="D347" s="731" t="s">
        <v>3</v>
      </c>
      <c r="E347" s="732"/>
      <c r="F347" s="732"/>
      <c r="G347" s="732"/>
      <c r="H347" s="733"/>
      <c r="I347" s="92"/>
      <c r="J347" s="98"/>
      <c r="K347" s="98"/>
    </row>
    <row r="348" spans="1:11" ht="27.95" customHeight="1" x14ac:dyDescent="0.25">
      <c r="A348" s="705"/>
      <c r="B348" s="681"/>
      <c r="C348" s="681"/>
      <c r="D348" s="292" t="s">
        <v>4</v>
      </c>
      <c r="E348" s="687" t="s">
        <v>5</v>
      </c>
      <c r="F348" s="687" t="s">
        <v>6</v>
      </c>
      <c r="G348" s="687" t="s">
        <v>7</v>
      </c>
      <c r="H348" s="685" t="s">
        <v>8</v>
      </c>
      <c r="I348" s="683" t="s">
        <v>165</v>
      </c>
      <c r="J348" s="98"/>
      <c r="K348" s="98"/>
    </row>
    <row r="349" spans="1:11" ht="27.95" customHeight="1" x14ac:dyDescent="0.25">
      <c r="A349" s="688"/>
      <c r="B349" s="682"/>
      <c r="C349" s="682"/>
      <c r="D349" s="254"/>
      <c r="E349" s="688"/>
      <c r="F349" s="688"/>
      <c r="G349" s="688"/>
      <c r="H349" s="686"/>
      <c r="I349" s="684"/>
      <c r="J349" s="98"/>
      <c r="K349" s="98"/>
    </row>
    <row r="350" spans="1:11" s="162" customFormat="1" ht="22.5" customHeight="1" x14ac:dyDescent="0.25">
      <c r="A350" s="739" t="s">
        <v>163</v>
      </c>
      <c r="B350" s="740"/>
      <c r="C350" s="741"/>
      <c r="D350" s="293">
        <v>50</v>
      </c>
      <c r="E350" s="153">
        <v>1.7</v>
      </c>
      <c r="F350" s="153">
        <v>6.9</v>
      </c>
      <c r="G350" s="153">
        <v>19</v>
      </c>
      <c r="H350" s="153">
        <v>143</v>
      </c>
      <c r="I350" s="153"/>
      <c r="J350" s="98"/>
      <c r="K350" s="98"/>
    </row>
    <row r="351" spans="1:11" ht="22.5" customHeight="1" x14ac:dyDescent="0.25">
      <c r="A351" s="191" t="s">
        <v>116</v>
      </c>
      <c r="B351" s="129">
        <f>C351</f>
        <v>62.5</v>
      </c>
      <c r="C351" s="129">
        <v>62.5</v>
      </c>
      <c r="D351" s="213"/>
      <c r="E351" s="95"/>
      <c r="F351" s="95"/>
      <c r="G351" s="200"/>
      <c r="H351" s="95"/>
      <c r="I351" s="200"/>
      <c r="J351" s="152"/>
      <c r="K351" s="152"/>
    </row>
    <row r="352" spans="1:11" ht="22.5" customHeight="1" x14ac:dyDescent="0.25">
      <c r="A352" s="191" t="s">
        <v>68</v>
      </c>
      <c r="B352" s="129">
        <f>C352</f>
        <v>0.5</v>
      </c>
      <c r="C352" s="129">
        <v>0.5</v>
      </c>
      <c r="D352" s="213"/>
      <c r="E352" s="95"/>
      <c r="F352" s="95"/>
      <c r="G352" s="200"/>
      <c r="H352" s="95"/>
      <c r="I352" s="200"/>
      <c r="J352" s="152"/>
      <c r="K352" s="152"/>
    </row>
    <row r="353" spans="1:11" ht="22.5" customHeight="1" x14ac:dyDescent="0.25">
      <c r="A353" s="467" t="s">
        <v>76</v>
      </c>
      <c r="B353" s="129">
        <f>C353</f>
        <v>3</v>
      </c>
      <c r="C353" s="129">
        <v>3</v>
      </c>
      <c r="D353" s="213"/>
      <c r="E353" s="95"/>
      <c r="F353" s="95"/>
      <c r="G353" s="200"/>
      <c r="H353" s="95"/>
      <c r="I353" s="200"/>
      <c r="J353" s="152"/>
      <c r="K353" s="152"/>
    </row>
    <row r="354" spans="1:11" ht="22.5" customHeight="1" x14ac:dyDescent="0.25">
      <c r="A354" s="191" t="s">
        <v>71</v>
      </c>
      <c r="B354" s="129">
        <f>C354</f>
        <v>0.6</v>
      </c>
      <c r="C354" s="129">
        <v>0.6</v>
      </c>
      <c r="D354" s="213"/>
      <c r="E354" s="100"/>
      <c r="F354" s="486"/>
      <c r="G354" s="100"/>
      <c r="H354" s="481"/>
      <c r="I354" s="406"/>
      <c r="J354" s="152"/>
      <c r="K354" s="152"/>
    </row>
    <row r="355" spans="1:11" ht="22.5" customHeight="1" x14ac:dyDescent="0.25">
      <c r="A355" s="191" t="s">
        <v>18</v>
      </c>
      <c r="B355" s="129">
        <f>C355</f>
        <v>1</v>
      </c>
      <c r="C355" s="129">
        <v>1</v>
      </c>
      <c r="D355" s="213"/>
      <c r="E355" s="95"/>
      <c r="F355" s="95"/>
      <c r="G355" s="95"/>
      <c r="H355" s="153"/>
      <c r="I355" s="97"/>
      <c r="J355" s="152"/>
      <c r="K355" s="152"/>
    </row>
    <row r="356" spans="1:11" ht="22.5" customHeight="1" x14ac:dyDescent="0.25">
      <c r="A356" s="674" t="s">
        <v>47</v>
      </c>
      <c r="B356" s="675"/>
      <c r="C356" s="675"/>
      <c r="D356" s="675"/>
      <c r="E356" s="675"/>
      <c r="F356" s="675"/>
      <c r="G356" s="675"/>
      <c r="H356" s="675"/>
      <c r="I356" s="676"/>
      <c r="J356" s="152"/>
      <c r="K356" s="152"/>
    </row>
    <row r="357" spans="1:11" ht="20.100000000000001" customHeight="1" x14ac:dyDescent="0.25">
      <c r="A357" s="485" t="s">
        <v>426</v>
      </c>
      <c r="B357" s="504"/>
      <c r="C357" s="505"/>
      <c r="D357" s="187">
        <v>50</v>
      </c>
      <c r="E357" s="487">
        <v>0.9</v>
      </c>
      <c r="F357" s="487">
        <v>3.45</v>
      </c>
      <c r="G357" s="487">
        <v>9.4</v>
      </c>
      <c r="H357" s="487">
        <v>69</v>
      </c>
      <c r="I357" s="97"/>
      <c r="J357" s="152"/>
      <c r="K357" s="152"/>
    </row>
    <row r="358" spans="1:11" ht="27.95" customHeight="1" x14ac:dyDescent="0.25">
      <c r="A358" s="689" t="s">
        <v>201</v>
      </c>
      <c r="B358" s="690"/>
      <c r="C358" s="691"/>
      <c r="D358" s="127" t="s">
        <v>57</v>
      </c>
      <c r="E358" s="133">
        <v>15.4</v>
      </c>
      <c r="F358" s="133">
        <v>12.03</v>
      </c>
      <c r="G358" s="133">
        <v>34.119999999999997</v>
      </c>
      <c r="H358" s="133">
        <v>399.5</v>
      </c>
      <c r="I358" s="100" t="s">
        <v>303</v>
      </c>
      <c r="J358" s="294"/>
      <c r="K358" s="165"/>
    </row>
    <row r="359" spans="1:11" ht="21.75" customHeight="1" x14ac:dyDescent="0.25">
      <c r="A359" s="295" t="s">
        <v>158</v>
      </c>
      <c r="B359" s="288">
        <f>C359*1.05</f>
        <v>67.2</v>
      </c>
      <c r="C359" s="557">
        <f>C363*1.6</f>
        <v>64</v>
      </c>
      <c r="D359" s="190"/>
      <c r="E359" s="131"/>
      <c r="F359" s="131"/>
      <c r="G359" s="131"/>
      <c r="H359" s="131"/>
      <c r="I359" s="131"/>
      <c r="J359" s="297"/>
      <c r="K359" s="93"/>
    </row>
    <row r="360" spans="1:11" ht="23.25" customHeight="1" x14ac:dyDescent="0.25">
      <c r="A360" s="295" t="s">
        <v>405</v>
      </c>
      <c r="B360" s="131">
        <f>C360*1.1</f>
        <v>53.68</v>
      </c>
      <c r="C360" s="557">
        <f>C363*1.22</f>
        <v>48.8</v>
      </c>
      <c r="D360" s="190"/>
      <c r="E360" s="131"/>
      <c r="F360" s="131"/>
      <c r="G360" s="131"/>
      <c r="H360" s="131"/>
      <c r="I360" s="131"/>
      <c r="J360" s="297"/>
      <c r="K360" s="93"/>
    </row>
    <row r="361" spans="1:11" ht="27.75" customHeight="1" x14ac:dyDescent="0.25">
      <c r="A361" s="295" t="s">
        <v>159</v>
      </c>
      <c r="B361" s="288">
        <f>C361*1.05</f>
        <v>67.2</v>
      </c>
      <c r="C361" s="557">
        <f>C363*1.6</f>
        <v>64</v>
      </c>
      <c r="D361" s="190"/>
      <c r="E361" s="131"/>
      <c r="F361" s="131"/>
      <c r="G361" s="131"/>
      <c r="H361" s="131"/>
      <c r="I361" s="131"/>
      <c r="J361" s="93"/>
      <c r="K361" s="93"/>
    </row>
    <row r="362" spans="1:11" ht="23.25" customHeight="1" x14ac:dyDescent="0.25">
      <c r="A362" s="295" t="s">
        <v>160</v>
      </c>
      <c r="B362" s="288">
        <f>C362*1.05</f>
        <v>58.800000000000004</v>
      </c>
      <c r="C362" s="557">
        <f>C363*1.4</f>
        <v>56</v>
      </c>
      <c r="D362" s="190"/>
      <c r="E362" s="131"/>
      <c r="F362" s="131"/>
      <c r="G362" s="131"/>
      <c r="H362" s="131"/>
      <c r="I362" s="131"/>
      <c r="J362" s="93"/>
      <c r="K362" s="93"/>
    </row>
    <row r="363" spans="1:11" ht="23.25" customHeight="1" x14ac:dyDescent="0.25">
      <c r="A363" s="298" t="s">
        <v>99</v>
      </c>
      <c r="B363" s="299"/>
      <c r="C363" s="34">
        <v>40</v>
      </c>
      <c r="D363" s="190"/>
      <c r="E363" s="131"/>
      <c r="F363" s="131"/>
      <c r="G363" s="131"/>
      <c r="H363" s="131"/>
      <c r="I363" s="131"/>
      <c r="J363" s="93"/>
      <c r="K363" s="93"/>
    </row>
    <row r="364" spans="1:11" ht="23.25" customHeight="1" x14ac:dyDescent="0.25">
      <c r="A364" s="300" t="s">
        <v>18</v>
      </c>
      <c r="B364" s="129">
        <f>C364</f>
        <v>5</v>
      </c>
      <c r="C364" s="144">
        <v>5</v>
      </c>
      <c r="D364" s="190"/>
      <c r="E364" s="131"/>
      <c r="F364" s="131"/>
      <c r="G364" s="131"/>
      <c r="H364" s="131"/>
      <c r="I364" s="131"/>
      <c r="J364" s="93"/>
      <c r="K364" s="93"/>
    </row>
    <row r="365" spans="1:11" ht="23.25" customHeight="1" x14ac:dyDescent="0.25">
      <c r="A365" s="300" t="s">
        <v>161</v>
      </c>
      <c r="B365" s="301">
        <f>C365</f>
        <v>60</v>
      </c>
      <c r="C365" s="301">
        <v>60</v>
      </c>
      <c r="D365" s="190"/>
      <c r="E365" s="131"/>
      <c r="F365" s="131"/>
      <c r="G365" s="131"/>
      <c r="H365" s="131"/>
      <c r="I365" s="153"/>
      <c r="J365" s="302"/>
      <c r="K365" s="302"/>
    </row>
    <row r="366" spans="1:11" ht="23.25" customHeight="1" x14ac:dyDescent="0.25">
      <c r="A366" s="303" t="s">
        <v>49</v>
      </c>
      <c r="B366" s="296">
        <v>25</v>
      </c>
      <c r="C366" s="296">
        <v>20</v>
      </c>
      <c r="D366" s="304"/>
      <c r="E366" s="131"/>
      <c r="F366" s="131"/>
      <c r="G366" s="153"/>
      <c r="H366" s="153"/>
      <c r="I366" s="131"/>
      <c r="J366" s="93"/>
      <c r="K366" s="93"/>
    </row>
    <row r="367" spans="1:11" ht="23.25" customHeight="1" x14ac:dyDescent="0.25">
      <c r="A367" s="300" t="s">
        <v>17</v>
      </c>
      <c r="B367" s="296">
        <v>26.6</v>
      </c>
      <c r="C367" s="296">
        <v>20</v>
      </c>
      <c r="D367" s="305"/>
      <c r="E367" s="306"/>
      <c r="F367" s="306"/>
      <c r="G367" s="306"/>
      <c r="H367" s="307"/>
      <c r="I367" s="305"/>
      <c r="J367" s="308"/>
      <c r="K367" s="308"/>
    </row>
    <row r="368" spans="1:11" ht="23.25" customHeight="1" x14ac:dyDescent="0.25">
      <c r="A368" s="300" t="s">
        <v>24</v>
      </c>
      <c r="B368" s="288">
        <f>C368*1.19</f>
        <v>19.04</v>
      </c>
      <c r="C368" s="296">
        <v>16</v>
      </c>
      <c r="D368" s="305"/>
      <c r="E368" s="306"/>
      <c r="F368" s="306"/>
      <c r="G368" s="306"/>
      <c r="H368" s="307"/>
      <c r="I368" s="305"/>
      <c r="J368" s="308"/>
      <c r="K368" s="308"/>
    </row>
    <row r="369" spans="1:11" ht="23.25" customHeight="1" x14ac:dyDescent="0.25">
      <c r="A369" s="300" t="s">
        <v>98</v>
      </c>
      <c r="B369" s="309">
        <f>C369</f>
        <v>1.2</v>
      </c>
      <c r="C369" s="309">
        <v>1.2</v>
      </c>
      <c r="D369" s="305"/>
      <c r="E369" s="306"/>
      <c r="F369" s="306"/>
      <c r="G369" s="306"/>
      <c r="H369" s="307"/>
      <c r="I369" s="305"/>
      <c r="J369" s="308"/>
      <c r="K369" s="308"/>
    </row>
    <row r="370" spans="1:11" ht="47.25" x14ac:dyDescent="0.25">
      <c r="A370" s="310" t="s">
        <v>162</v>
      </c>
      <c r="B370" s="296">
        <v>10</v>
      </c>
      <c r="C370" s="296">
        <v>10</v>
      </c>
      <c r="D370" s="305"/>
      <c r="E370" s="306"/>
      <c r="F370" s="306"/>
      <c r="G370" s="306"/>
      <c r="H370" s="307"/>
      <c r="I370" s="305"/>
      <c r="J370" s="308"/>
      <c r="K370" s="308"/>
    </row>
    <row r="371" spans="1:11" ht="22.5" customHeight="1" x14ac:dyDescent="0.25">
      <c r="A371" s="727" t="s">
        <v>170</v>
      </c>
      <c r="B371" s="727"/>
      <c r="C371" s="727"/>
      <c r="D371" s="127" t="s">
        <v>147</v>
      </c>
      <c r="E371" s="109">
        <v>0.01</v>
      </c>
      <c r="F371" s="109">
        <v>0</v>
      </c>
      <c r="G371" s="109">
        <v>9.98</v>
      </c>
      <c r="H371" s="109">
        <v>39.979999999999997</v>
      </c>
      <c r="I371" s="101" t="s">
        <v>169</v>
      </c>
      <c r="J371" s="308"/>
      <c r="K371" s="308"/>
    </row>
    <row r="372" spans="1:11" ht="22.5" customHeight="1" x14ac:dyDescent="0.25">
      <c r="A372" s="128" t="s">
        <v>63</v>
      </c>
      <c r="B372" s="129">
        <v>0.5</v>
      </c>
      <c r="C372" s="129">
        <v>0.5</v>
      </c>
      <c r="D372" s="130"/>
      <c r="E372" s="129"/>
      <c r="F372" s="129"/>
      <c r="G372" s="129"/>
      <c r="H372" s="131"/>
      <c r="I372" s="129"/>
      <c r="J372" s="308"/>
      <c r="K372" s="308"/>
    </row>
    <row r="373" spans="1:11" ht="22.5" customHeight="1" x14ac:dyDescent="0.25">
      <c r="A373" s="128" t="s">
        <v>10</v>
      </c>
      <c r="B373" s="129">
        <f>C373</f>
        <v>200</v>
      </c>
      <c r="C373" s="129">
        <v>200</v>
      </c>
      <c r="D373" s="130"/>
      <c r="E373" s="129"/>
      <c r="F373" s="129"/>
      <c r="G373" s="129"/>
      <c r="H373" s="131"/>
      <c r="I373" s="129"/>
      <c r="J373" s="308"/>
      <c r="K373" s="308"/>
    </row>
    <row r="374" spans="1:11" ht="22.5" customHeight="1" x14ac:dyDescent="0.25">
      <c r="A374" s="128" t="s">
        <v>112</v>
      </c>
      <c r="B374" s="129">
        <f>C374*1.14</f>
        <v>2.2799999999999998</v>
      </c>
      <c r="C374" s="129">
        <v>2</v>
      </c>
      <c r="D374" s="130"/>
      <c r="E374" s="129"/>
      <c r="F374" s="129"/>
      <c r="G374" s="129"/>
      <c r="H374" s="131"/>
      <c r="I374" s="129"/>
      <c r="J374" s="308"/>
      <c r="K374" s="308"/>
    </row>
    <row r="375" spans="1:11" ht="22.5" customHeight="1" x14ac:dyDescent="0.25">
      <c r="A375" s="111" t="s">
        <v>68</v>
      </c>
      <c r="B375" s="129">
        <f>C375</f>
        <v>10</v>
      </c>
      <c r="C375" s="129">
        <v>10</v>
      </c>
      <c r="D375" s="130"/>
      <c r="E375" s="129"/>
      <c r="F375" s="129"/>
      <c r="G375" s="129"/>
      <c r="H375" s="131"/>
      <c r="I375" s="129"/>
      <c r="J375" s="308"/>
      <c r="K375" s="308"/>
    </row>
    <row r="376" spans="1:11" ht="22.5" customHeight="1" x14ac:dyDescent="0.25">
      <c r="A376" s="674" t="s">
        <v>47</v>
      </c>
      <c r="B376" s="675"/>
      <c r="C376" s="675"/>
      <c r="D376" s="675"/>
      <c r="E376" s="675"/>
      <c r="F376" s="675"/>
      <c r="G376" s="675"/>
      <c r="H376" s="675"/>
      <c r="I376" s="676"/>
      <c r="J376" s="308"/>
      <c r="K376" s="308"/>
    </row>
    <row r="377" spans="1:11" ht="22.5" customHeight="1" x14ac:dyDescent="0.25">
      <c r="A377" s="311" t="s">
        <v>164</v>
      </c>
      <c r="B377" s="312"/>
      <c r="C377" s="116"/>
      <c r="D377" s="313">
        <v>200</v>
      </c>
      <c r="E377" s="235">
        <v>5.2</v>
      </c>
      <c r="F377" s="314">
        <v>6.4</v>
      </c>
      <c r="G377" s="314">
        <v>9</v>
      </c>
      <c r="H377" s="314">
        <v>114</v>
      </c>
      <c r="I377" s="129"/>
      <c r="J377" s="308"/>
      <c r="K377" s="308"/>
    </row>
    <row r="378" spans="1:11" ht="27.95" customHeight="1" x14ac:dyDescent="0.25">
      <c r="A378" s="726" t="s">
        <v>121</v>
      </c>
      <c r="B378" s="726"/>
      <c r="C378" s="726"/>
      <c r="D378" s="146" t="s">
        <v>136</v>
      </c>
      <c r="E378" s="100">
        <v>1</v>
      </c>
      <c r="F378" s="147">
        <v>0.3</v>
      </c>
      <c r="G378" s="147">
        <v>8.1</v>
      </c>
      <c r="H378" s="109">
        <v>38.9</v>
      </c>
      <c r="I378" s="147"/>
      <c r="J378" s="198"/>
      <c r="K378" s="198"/>
    </row>
    <row r="379" spans="1:11" ht="27.95" customHeight="1" x14ac:dyDescent="0.25">
      <c r="A379" s="701" t="s">
        <v>120</v>
      </c>
      <c r="B379" s="702"/>
      <c r="C379" s="703"/>
      <c r="D379" s="146" t="s">
        <v>140</v>
      </c>
      <c r="E379" s="100">
        <v>1.97</v>
      </c>
      <c r="F379" s="100">
        <v>0.25</v>
      </c>
      <c r="G379" s="100">
        <v>13.28</v>
      </c>
      <c r="H379" s="101">
        <v>56.74</v>
      </c>
      <c r="I379" s="100"/>
      <c r="J379" s="188"/>
      <c r="K379" s="188"/>
    </row>
    <row r="380" spans="1:11" ht="27.95" customHeight="1" x14ac:dyDescent="0.25">
      <c r="A380" s="715"/>
      <c r="B380" s="716"/>
      <c r="C380" s="716"/>
      <c r="D380" s="717"/>
      <c r="E380" s="149">
        <f>E379+E378+E371+E358+E350</f>
        <v>20.079999999999998</v>
      </c>
      <c r="F380" s="149">
        <f>F379+F378+F371+F358+F350</f>
        <v>19.48</v>
      </c>
      <c r="G380" s="149">
        <f>G379+G378+G371++G358+G350</f>
        <v>84.47999999999999</v>
      </c>
      <c r="H380" s="149">
        <f>H379+H378+H358+H377</f>
        <v>609.14</v>
      </c>
      <c r="I380" s="149"/>
      <c r="J380" s="315"/>
      <c r="K380" s="315"/>
    </row>
    <row r="381" spans="1:11" ht="27.95" customHeight="1" x14ac:dyDescent="0.25">
      <c r="A381" s="729" t="s">
        <v>29</v>
      </c>
      <c r="B381" s="730"/>
      <c r="C381" s="730"/>
      <c r="D381" s="730"/>
      <c r="E381" s="730"/>
      <c r="F381" s="730"/>
      <c r="G381" s="730"/>
      <c r="H381" s="730"/>
      <c r="I381" s="730"/>
      <c r="J381" s="93"/>
      <c r="K381" s="93"/>
    </row>
    <row r="382" spans="1:11" ht="27.95" customHeight="1" x14ac:dyDescent="0.25">
      <c r="A382" s="687" t="s">
        <v>0</v>
      </c>
      <c r="B382" s="680" t="s">
        <v>1</v>
      </c>
      <c r="C382" s="680" t="s">
        <v>2</v>
      </c>
      <c r="D382" s="731" t="s">
        <v>3</v>
      </c>
      <c r="E382" s="732"/>
      <c r="F382" s="732"/>
      <c r="G382" s="732"/>
      <c r="H382" s="733"/>
      <c r="I382" s="92"/>
      <c r="J382" s="98"/>
      <c r="K382" s="98"/>
    </row>
    <row r="383" spans="1:11" s="316" customFormat="1" ht="27.95" customHeight="1" x14ac:dyDescent="0.25">
      <c r="A383" s="705"/>
      <c r="B383" s="681"/>
      <c r="C383" s="681"/>
      <c r="D383" s="734" t="s">
        <v>4</v>
      </c>
      <c r="E383" s="687" t="s">
        <v>5</v>
      </c>
      <c r="F383" s="687" t="s">
        <v>6</v>
      </c>
      <c r="G383" s="687" t="s">
        <v>7</v>
      </c>
      <c r="H383" s="685" t="s">
        <v>8</v>
      </c>
      <c r="I383" s="683" t="s">
        <v>165</v>
      </c>
      <c r="J383" s="98"/>
      <c r="K383" s="98"/>
    </row>
    <row r="384" spans="1:11" ht="27.95" customHeight="1" x14ac:dyDescent="0.25">
      <c r="A384" s="688"/>
      <c r="B384" s="682"/>
      <c r="C384" s="682"/>
      <c r="D384" s="735"/>
      <c r="E384" s="688"/>
      <c r="F384" s="688"/>
      <c r="G384" s="688"/>
      <c r="H384" s="686"/>
      <c r="I384" s="684"/>
      <c r="J384" s="98"/>
      <c r="K384" s="98"/>
    </row>
    <row r="385" spans="1:11" ht="23.25" customHeight="1" x14ac:dyDescent="0.25">
      <c r="A385" s="317" t="s">
        <v>202</v>
      </c>
      <c r="B385" s="318"/>
      <c r="C385" s="318"/>
      <c r="D385" s="286">
        <v>60</v>
      </c>
      <c r="E385" s="101">
        <v>0.98</v>
      </c>
      <c r="F385" s="101">
        <v>0.1</v>
      </c>
      <c r="G385" s="101">
        <v>5.28</v>
      </c>
      <c r="H385" s="101">
        <v>20.2</v>
      </c>
      <c r="I385" s="97" t="s">
        <v>304</v>
      </c>
      <c r="J385" s="152"/>
      <c r="K385" s="152"/>
    </row>
    <row r="386" spans="1:11" ht="23.25" customHeight="1" x14ac:dyDescent="0.25">
      <c r="A386" s="158" t="s">
        <v>425</v>
      </c>
      <c r="B386" s="129">
        <f>C386*1.25</f>
        <v>81.75</v>
      </c>
      <c r="C386" s="129">
        <v>65.400000000000006</v>
      </c>
      <c r="D386" s="164"/>
      <c r="E386" s="164"/>
      <c r="F386" s="164"/>
      <c r="G386" s="164"/>
      <c r="H386" s="159"/>
      <c r="I386" s="164"/>
      <c r="J386" s="152"/>
      <c r="K386" s="152"/>
    </row>
    <row r="387" spans="1:11" ht="23.25" customHeight="1" x14ac:dyDescent="0.25">
      <c r="A387" s="158" t="s">
        <v>403</v>
      </c>
      <c r="B387" s="129">
        <f>C387*1.33</f>
        <v>86.982000000000014</v>
      </c>
      <c r="C387" s="129">
        <v>65.400000000000006</v>
      </c>
      <c r="D387" s="164"/>
      <c r="E387" s="164"/>
      <c r="F387" s="164"/>
      <c r="G387" s="164"/>
      <c r="H387" s="159"/>
      <c r="I387" s="164"/>
      <c r="J387" s="152"/>
      <c r="K387" s="152"/>
    </row>
    <row r="388" spans="1:11" ht="23.25" customHeight="1" x14ac:dyDescent="0.25">
      <c r="A388" s="170" t="s">
        <v>138</v>
      </c>
      <c r="B388" s="95"/>
      <c r="C388" s="95">
        <f>C386/1.09</f>
        <v>60</v>
      </c>
      <c r="D388" s="164"/>
      <c r="E388" s="164"/>
      <c r="F388" s="164"/>
      <c r="G388" s="164"/>
      <c r="H388" s="159"/>
      <c r="I388" s="164"/>
      <c r="J388" s="152"/>
      <c r="K388" s="152"/>
    </row>
    <row r="389" spans="1:11" ht="23.25" customHeight="1" x14ac:dyDescent="0.25">
      <c r="A389" s="128" t="s">
        <v>131</v>
      </c>
      <c r="B389" s="249">
        <f>C389*1.35</f>
        <v>0.67500000000000004</v>
      </c>
      <c r="C389" s="129">
        <v>0.5</v>
      </c>
      <c r="D389" s="164"/>
      <c r="E389" s="164"/>
      <c r="F389" s="164"/>
      <c r="G389" s="164"/>
      <c r="H389" s="159"/>
      <c r="I389" s="164"/>
      <c r="J389" s="152"/>
      <c r="K389" s="152"/>
    </row>
    <row r="390" spans="1:11" ht="23.25" customHeight="1" x14ac:dyDescent="0.25">
      <c r="A390" s="674" t="s">
        <v>47</v>
      </c>
      <c r="B390" s="675"/>
      <c r="C390" s="675"/>
      <c r="D390" s="675"/>
      <c r="E390" s="675"/>
      <c r="F390" s="675"/>
      <c r="G390" s="675"/>
      <c r="H390" s="675"/>
      <c r="I390" s="676"/>
      <c r="J390" s="152"/>
      <c r="K390" s="152"/>
    </row>
    <row r="391" spans="1:11" ht="23.25" customHeight="1" x14ac:dyDescent="0.25">
      <c r="A391" s="160" t="s">
        <v>175</v>
      </c>
      <c r="B391" s="144"/>
      <c r="C391" s="144"/>
      <c r="D391" s="161">
        <v>60</v>
      </c>
      <c r="E391" s="109">
        <v>0.68</v>
      </c>
      <c r="F391" s="109">
        <v>3.5</v>
      </c>
      <c r="G391" s="109">
        <v>3.9</v>
      </c>
      <c r="H391" s="109">
        <v>50.5</v>
      </c>
      <c r="I391" s="101" t="s">
        <v>174</v>
      </c>
      <c r="J391" s="152"/>
      <c r="K391" s="152"/>
    </row>
    <row r="392" spans="1:11" ht="23.25" customHeight="1" x14ac:dyDescent="0.25">
      <c r="A392" s="115" t="s">
        <v>50</v>
      </c>
      <c r="B392" s="144">
        <f>C392*1.05</f>
        <v>60.900000000000006</v>
      </c>
      <c r="C392" s="144">
        <v>58</v>
      </c>
      <c r="D392" s="109"/>
      <c r="E392" s="144"/>
      <c r="F392" s="144"/>
      <c r="G392" s="101"/>
      <c r="H392" s="101"/>
      <c r="I392" s="101"/>
      <c r="J392" s="152"/>
      <c r="K392" s="152"/>
    </row>
    <row r="393" spans="1:11" ht="23.25" customHeight="1" x14ac:dyDescent="0.25">
      <c r="A393" s="115" t="s">
        <v>51</v>
      </c>
      <c r="B393" s="144">
        <f>C393*1.05</f>
        <v>60.900000000000006</v>
      </c>
      <c r="C393" s="144">
        <v>58</v>
      </c>
      <c r="D393" s="109"/>
      <c r="E393" s="163"/>
      <c r="F393" s="163"/>
      <c r="G393" s="100"/>
      <c r="H393" s="101"/>
      <c r="I393" s="100"/>
      <c r="J393" s="152"/>
      <c r="K393" s="152"/>
    </row>
    <row r="394" spans="1:11" ht="23.25" customHeight="1" x14ac:dyDescent="0.25">
      <c r="A394" s="115" t="s">
        <v>18</v>
      </c>
      <c r="B394" s="144">
        <f>C394</f>
        <v>4</v>
      </c>
      <c r="C394" s="144">
        <v>4</v>
      </c>
      <c r="D394" s="109"/>
      <c r="E394" s="163"/>
      <c r="F394" s="163"/>
      <c r="G394" s="100"/>
      <c r="H394" s="101"/>
      <c r="I394" s="100"/>
      <c r="J394" s="152"/>
      <c r="K394" s="152"/>
    </row>
    <row r="395" spans="1:11" ht="23.25" customHeight="1" x14ac:dyDescent="0.25">
      <c r="A395" s="128" t="s">
        <v>131</v>
      </c>
      <c r="B395" s="249">
        <f>C395*1.35</f>
        <v>0.67500000000000004</v>
      </c>
      <c r="C395" s="129">
        <v>0.5</v>
      </c>
      <c r="D395" s="164"/>
      <c r="E395" s="164"/>
      <c r="F395" s="164"/>
      <c r="G395" s="164"/>
      <c r="H395" s="159"/>
      <c r="I395" s="164"/>
      <c r="J395" s="152"/>
      <c r="K395" s="152"/>
    </row>
    <row r="396" spans="1:11" ht="23.25" customHeight="1" x14ac:dyDescent="0.25">
      <c r="A396" s="128"/>
      <c r="B396" s="129"/>
      <c r="C396" s="129"/>
      <c r="D396" s="164"/>
      <c r="E396" s="164"/>
      <c r="F396" s="164"/>
      <c r="G396" s="164"/>
      <c r="H396" s="159"/>
      <c r="I396" s="164"/>
      <c r="J396" s="152"/>
      <c r="K396" s="152"/>
    </row>
    <row r="397" spans="1:11" ht="17.100000000000001" customHeight="1" x14ac:dyDescent="0.25">
      <c r="A397" s="179" t="s">
        <v>203</v>
      </c>
      <c r="B397" s="97"/>
      <c r="C397" s="97"/>
      <c r="D397" s="319">
        <v>90</v>
      </c>
      <c r="E397" s="101">
        <v>8.43</v>
      </c>
      <c r="F397" s="101">
        <v>6.3</v>
      </c>
      <c r="G397" s="101">
        <v>5</v>
      </c>
      <c r="H397" s="101">
        <v>113</v>
      </c>
      <c r="I397" s="101" t="s">
        <v>204</v>
      </c>
      <c r="J397" s="320"/>
      <c r="K397" s="320"/>
    </row>
    <row r="398" spans="1:11" ht="17.100000000000001" customHeight="1" x14ac:dyDescent="0.25">
      <c r="A398" s="134" t="s">
        <v>478</v>
      </c>
      <c r="B398" s="144">
        <f>C398*1.09</f>
        <v>79.025000000000006</v>
      </c>
      <c r="C398" s="144">
        <f>C400*1.45</f>
        <v>72.5</v>
      </c>
      <c r="D398" s="319"/>
      <c r="E398" s="101"/>
      <c r="F398" s="101"/>
      <c r="G398" s="101"/>
      <c r="H398" s="101"/>
      <c r="I398" s="101"/>
      <c r="J398" s="320"/>
      <c r="K398" s="320"/>
    </row>
    <row r="399" spans="1:11" ht="17.100000000000001" customHeight="1" x14ac:dyDescent="0.25">
      <c r="A399" s="134" t="s">
        <v>485</v>
      </c>
      <c r="B399" s="144">
        <f>C399*1.1</f>
        <v>75.900000000000006</v>
      </c>
      <c r="C399" s="144">
        <f>C400*1.38</f>
        <v>69</v>
      </c>
      <c r="D399" s="319"/>
      <c r="E399" s="666"/>
      <c r="F399" s="666"/>
      <c r="G399" s="666"/>
      <c r="H399" s="666"/>
      <c r="I399" s="666"/>
      <c r="J399" s="320"/>
      <c r="K399" s="320"/>
    </row>
    <row r="400" spans="1:11" ht="22.5" customHeight="1" x14ac:dyDescent="0.25">
      <c r="A400" s="166" t="s">
        <v>486</v>
      </c>
      <c r="B400" s="131"/>
      <c r="C400" s="153">
        <v>50</v>
      </c>
      <c r="D400" s="109"/>
      <c r="E400" s="101"/>
      <c r="F400" s="101"/>
      <c r="G400" s="101"/>
      <c r="H400" s="101"/>
      <c r="I400" s="144"/>
      <c r="J400" s="321"/>
      <c r="K400" s="321"/>
    </row>
    <row r="401" spans="1:12" ht="23.25" customHeight="1" x14ac:dyDescent="0.25">
      <c r="A401" s="303" t="s">
        <v>404</v>
      </c>
      <c r="B401" s="365">
        <f>C401*1.25</f>
        <v>10</v>
      </c>
      <c r="C401" s="365">
        <v>8</v>
      </c>
      <c r="D401" s="109"/>
      <c r="E401" s="101"/>
      <c r="F401" s="101"/>
      <c r="G401" s="101"/>
      <c r="H401" s="101"/>
      <c r="I401" s="144"/>
      <c r="J401" s="322"/>
      <c r="K401" s="322"/>
    </row>
    <row r="402" spans="1:12" ht="23.25" customHeight="1" x14ac:dyDescent="0.25">
      <c r="A402" s="300" t="s">
        <v>403</v>
      </c>
      <c r="B402" s="365">
        <f>C402*1.33</f>
        <v>10.64</v>
      </c>
      <c r="C402" s="365">
        <v>8</v>
      </c>
      <c r="D402" s="109"/>
      <c r="E402" s="101"/>
      <c r="F402" s="101"/>
      <c r="G402" s="101"/>
      <c r="H402" s="101"/>
      <c r="I402" s="144"/>
      <c r="J402" s="321"/>
      <c r="K402" s="321"/>
    </row>
    <row r="403" spans="1:12" ht="23.25" customHeight="1" x14ac:dyDescent="0.25">
      <c r="A403" s="300" t="s">
        <v>24</v>
      </c>
      <c r="B403" s="288">
        <f>C403*1.19</f>
        <v>5.9499999999999993</v>
      </c>
      <c r="C403" s="365">
        <v>5</v>
      </c>
      <c r="D403" s="109"/>
      <c r="E403" s="101"/>
      <c r="F403" s="101"/>
      <c r="G403" s="101"/>
      <c r="H403" s="101"/>
      <c r="I403" s="144"/>
      <c r="J403" s="321"/>
      <c r="K403" s="321"/>
    </row>
    <row r="404" spans="1:12" ht="23.25" customHeight="1" x14ac:dyDescent="0.25">
      <c r="A404" s="261" t="s">
        <v>205</v>
      </c>
      <c r="B404" s="172"/>
      <c r="C404" s="100">
        <v>50</v>
      </c>
      <c r="D404" s="139"/>
      <c r="E404" s="139"/>
      <c r="F404" s="140"/>
      <c r="G404" s="140"/>
      <c r="H404" s="259"/>
      <c r="I404" s="807" t="s">
        <v>206</v>
      </c>
      <c r="J404" s="808"/>
      <c r="K404" s="808"/>
      <c r="L404" s="808"/>
    </row>
    <row r="405" spans="1:12" ht="23.25" customHeight="1" x14ac:dyDescent="0.25">
      <c r="A405" s="262" t="s">
        <v>15</v>
      </c>
      <c r="B405" s="172">
        <f>C405</f>
        <v>11</v>
      </c>
      <c r="C405" s="172">
        <v>11</v>
      </c>
      <c r="D405" s="139"/>
      <c r="E405" s="139"/>
      <c r="F405" s="140"/>
      <c r="G405" s="140"/>
      <c r="H405" s="259"/>
      <c r="I405" s="100"/>
      <c r="J405" s="101"/>
      <c r="K405" s="321"/>
    </row>
    <row r="406" spans="1:12" ht="23.25" customHeight="1" x14ac:dyDescent="0.25">
      <c r="A406" s="467" t="s">
        <v>76</v>
      </c>
      <c r="B406" s="172">
        <v>3.8</v>
      </c>
      <c r="C406" s="172">
        <v>3.8</v>
      </c>
      <c r="D406" s="139"/>
      <c r="E406" s="139"/>
      <c r="F406" s="139"/>
      <c r="G406" s="139"/>
      <c r="H406" s="259"/>
      <c r="I406" s="100"/>
      <c r="J406" s="101"/>
      <c r="K406" s="321"/>
    </row>
    <row r="407" spans="1:12" ht="23.25" customHeight="1" x14ac:dyDescent="0.25">
      <c r="A407" s="225" t="s">
        <v>10</v>
      </c>
      <c r="B407" s="172">
        <v>40</v>
      </c>
      <c r="C407" s="172">
        <v>40</v>
      </c>
      <c r="D407" s="139"/>
      <c r="E407" s="139"/>
      <c r="F407" s="140"/>
      <c r="G407" s="140"/>
      <c r="H407" s="259"/>
      <c r="I407" s="100"/>
      <c r="J407" s="101"/>
      <c r="K407" s="321"/>
    </row>
    <row r="408" spans="1:12" ht="23.25" customHeight="1" x14ac:dyDescent="0.25">
      <c r="A408" s="263" t="s">
        <v>207</v>
      </c>
      <c r="B408" s="172">
        <v>1.3</v>
      </c>
      <c r="C408" s="172">
        <v>1.3</v>
      </c>
      <c r="D408" s="139"/>
      <c r="E408" s="139"/>
      <c r="F408" s="140"/>
      <c r="G408" s="140"/>
      <c r="H408" s="259"/>
      <c r="I408" s="100"/>
      <c r="J408" s="101"/>
      <c r="K408" s="321"/>
    </row>
    <row r="409" spans="1:12" ht="23.25" customHeight="1" x14ac:dyDescent="0.25">
      <c r="A409" s="674" t="s">
        <v>47</v>
      </c>
      <c r="B409" s="675"/>
      <c r="C409" s="675"/>
      <c r="D409" s="675"/>
      <c r="E409" s="675"/>
      <c r="F409" s="675"/>
      <c r="G409" s="675"/>
      <c r="H409" s="675"/>
      <c r="I409" s="676"/>
      <c r="J409" s="321"/>
      <c r="K409" s="321"/>
    </row>
    <row r="410" spans="1:12" ht="23.25" customHeight="1" x14ac:dyDescent="0.25">
      <c r="A410" s="728" t="s">
        <v>208</v>
      </c>
      <c r="B410" s="728"/>
      <c r="C410" s="728"/>
      <c r="D410" s="132">
        <v>90</v>
      </c>
      <c r="E410" s="133">
        <v>11.3</v>
      </c>
      <c r="F410" s="133">
        <v>7.5</v>
      </c>
      <c r="G410" s="133">
        <v>0.8</v>
      </c>
      <c r="H410" s="257">
        <f>E410*4+F410*9+G410*4</f>
        <v>115.9</v>
      </c>
      <c r="I410" s="668"/>
      <c r="J410" s="558" t="s">
        <v>209</v>
      </c>
      <c r="K410" s="559"/>
      <c r="L410" s="560"/>
    </row>
    <row r="411" spans="1:12" ht="23.25" customHeight="1" x14ac:dyDescent="0.25">
      <c r="A411" s="225" t="s">
        <v>210</v>
      </c>
      <c r="B411" s="172">
        <f>C411*1.1</f>
        <v>75.900000000000006</v>
      </c>
      <c r="C411" s="172">
        <f>C414*1.38</f>
        <v>69</v>
      </c>
      <c r="D411" s="259"/>
      <c r="E411" s="139"/>
      <c r="F411" s="139"/>
      <c r="G411" s="139"/>
      <c r="H411" s="259"/>
      <c r="I411" s="154"/>
      <c r="J411" s="558"/>
      <c r="K411" s="559"/>
      <c r="L411" s="560"/>
    </row>
    <row r="412" spans="1:12" ht="23.25" customHeight="1" x14ac:dyDescent="0.25">
      <c r="A412" s="225" t="s">
        <v>18</v>
      </c>
      <c r="B412" s="172"/>
      <c r="C412" s="172"/>
      <c r="D412" s="259"/>
      <c r="E412" s="139"/>
      <c r="F412" s="139"/>
      <c r="G412" s="139"/>
      <c r="H412" s="259"/>
      <c r="I412" s="154"/>
      <c r="J412" s="558"/>
      <c r="K412" s="559"/>
      <c r="L412" s="560"/>
    </row>
    <row r="413" spans="1:12" ht="23.25" customHeight="1" x14ac:dyDescent="0.25">
      <c r="A413" s="260" t="s">
        <v>479</v>
      </c>
      <c r="B413" s="172">
        <v>5</v>
      </c>
      <c r="C413" s="172">
        <v>5</v>
      </c>
      <c r="D413" s="259"/>
      <c r="E413" s="139"/>
      <c r="F413" s="139"/>
      <c r="G413" s="139"/>
      <c r="H413" s="259"/>
      <c r="I413" s="154"/>
      <c r="J413" s="558"/>
      <c r="K413" s="559"/>
      <c r="L413" s="560"/>
    </row>
    <row r="414" spans="1:12" ht="23.25" customHeight="1" x14ac:dyDescent="0.25">
      <c r="A414" s="261" t="s">
        <v>205</v>
      </c>
      <c r="B414" s="172"/>
      <c r="C414" s="100">
        <v>50</v>
      </c>
      <c r="D414" s="139"/>
      <c r="E414" s="139"/>
      <c r="F414" s="140"/>
      <c r="G414" s="140"/>
      <c r="H414" s="259"/>
      <c r="I414" s="154"/>
      <c r="J414" s="558" t="s">
        <v>206</v>
      </c>
      <c r="K414" s="559"/>
      <c r="L414" s="560"/>
    </row>
    <row r="415" spans="1:12" ht="23.25" customHeight="1" x14ac:dyDescent="0.25">
      <c r="A415" s="262" t="s">
        <v>15</v>
      </c>
      <c r="B415" s="172">
        <v>10</v>
      </c>
      <c r="C415" s="172">
        <v>11</v>
      </c>
      <c r="D415" s="139"/>
      <c r="E415" s="139"/>
      <c r="F415" s="140"/>
      <c r="G415" s="140"/>
      <c r="H415" s="259"/>
      <c r="I415" s="154"/>
      <c r="J415" s="101"/>
      <c r="K415" s="321"/>
    </row>
    <row r="416" spans="1:12" ht="23.25" customHeight="1" x14ac:dyDescent="0.25">
      <c r="A416" s="467" t="s">
        <v>76</v>
      </c>
      <c r="B416" s="172">
        <v>3.8</v>
      </c>
      <c r="C416" s="172">
        <v>3.8</v>
      </c>
      <c r="D416" s="139"/>
      <c r="E416" s="139"/>
      <c r="F416" s="139"/>
      <c r="G416" s="139"/>
      <c r="H416" s="259"/>
      <c r="I416" s="100"/>
      <c r="J416" s="101"/>
      <c r="K416" s="321"/>
    </row>
    <row r="417" spans="1:11" ht="23.25" customHeight="1" x14ac:dyDescent="0.25">
      <c r="A417" s="225" t="s">
        <v>10</v>
      </c>
      <c r="B417" s="172">
        <v>40</v>
      </c>
      <c r="C417" s="172">
        <v>40</v>
      </c>
      <c r="D417" s="139"/>
      <c r="E417" s="139"/>
      <c r="F417" s="140"/>
      <c r="G417" s="140"/>
      <c r="H417" s="259"/>
      <c r="I417" s="100"/>
      <c r="J417" s="101"/>
      <c r="K417" s="321"/>
    </row>
    <row r="418" spans="1:11" ht="28.5" customHeight="1" x14ac:dyDescent="0.25">
      <c r="A418" s="263" t="s">
        <v>207</v>
      </c>
      <c r="B418" s="172">
        <v>1.3</v>
      </c>
      <c r="C418" s="172">
        <v>1.3</v>
      </c>
      <c r="D418" s="139"/>
      <c r="E418" s="139"/>
      <c r="F418" s="140"/>
      <c r="G418" s="140"/>
      <c r="H418" s="259"/>
      <c r="I418" s="100"/>
      <c r="J418" s="101"/>
      <c r="K418" s="321"/>
    </row>
    <row r="419" spans="1:11" ht="23.25" customHeight="1" x14ac:dyDescent="0.25">
      <c r="A419" s="677" t="s">
        <v>192</v>
      </c>
      <c r="B419" s="678"/>
      <c r="C419" s="679"/>
      <c r="D419" s="180">
        <v>150</v>
      </c>
      <c r="E419" s="101">
        <v>4.62</v>
      </c>
      <c r="F419" s="101">
        <v>1.9</v>
      </c>
      <c r="G419" s="101">
        <v>37.08</v>
      </c>
      <c r="H419" s="101">
        <v>176</v>
      </c>
      <c r="I419" s="101" t="s">
        <v>347</v>
      </c>
      <c r="J419" s="322"/>
      <c r="K419" s="322"/>
    </row>
    <row r="420" spans="1:11" ht="23.25" customHeight="1" x14ac:dyDescent="0.25">
      <c r="A420" s="128" t="s">
        <v>97</v>
      </c>
      <c r="B420" s="129">
        <f>C420</f>
        <v>60</v>
      </c>
      <c r="C420" s="129">
        <v>60</v>
      </c>
      <c r="D420" s="213"/>
      <c r="E420" s="95"/>
      <c r="F420" s="95"/>
      <c r="G420" s="95"/>
      <c r="H420" s="153"/>
      <c r="I420" s="95"/>
      <c r="J420" s="322"/>
      <c r="K420" s="322"/>
    </row>
    <row r="421" spans="1:11" ht="23.25" customHeight="1" x14ac:dyDescent="0.25">
      <c r="A421" s="128" t="s">
        <v>33</v>
      </c>
      <c r="B421" s="129">
        <f>C421</f>
        <v>1.2</v>
      </c>
      <c r="C421" s="129">
        <v>1.2</v>
      </c>
      <c r="D421" s="213"/>
      <c r="E421" s="95"/>
      <c r="F421" s="95"/>
      <c r="G421" s="129"/>
      <c r="H421" s="131"/>
      <c r="I421" s="129"/>
      <c r="J421" s="322"/>
      <c r="K421" s="322"/>
    </row>
    <row r="422" spans="1:11" ht="23.25" customHeight="1" x14ac:dyDescent="0.25">
      <c r="A422" s="128" t="s">
        <v>10</v>
      </c>
      <c r="B422" s="129">
        <f>C422</f>
        <v>157.5</v>
      </c>
      <c r="C422" s="129">
        <v>157.5</v>
      </c>
      <c r="D422" s="213"/>
      <c r="E422" s="95"/>
      <c r="F422" s="95"/>
      <c r="G422" s="129"/>
      <c r="H422" s="131"/>
      <c r="I422" s="129"/>
      <c r="J422" s="322"/>
      <c r="K422" s="322"/>
    </row>
    <row r="423" spans="1:11" ht="23.25" customHeight="1" x14ac:dyDescent="0.25">
      <c r="A423" s="119" t="s">
        <v>66</v>
      </c>
      <c r="B423" s="129">
        <f>C423</f>
        <v>5</v>
      </c>
      <c r="C423" s="129">
        <v>5</v>
      </c>
      <c r="D423" s="213"/>
      <c r="E423" s="95"/>
      <c r="F423" s="95"/>
      <c r="G423" s="129"/>
      <c r="H423" s="131"/>
      <c r="I423" s="129"/>
      <c r="J423" s="322"/>
      <c r="K423" s="322"/>
    </row>
    <row r="424" spans="1:11" ht="23.25" customHeight="1" x14ac:dyDescent="0.25">
      <c r="A424" s="752" t="s">
        <v>211</v>
      </c>
      <c r="B424" s="752"/>
      <c r="C424" s="752"/>
      <c r="D424" s="234">
        <v>200</v>
      </c>
      <c r="E424" s="235">
        <v>2.1</v>
      </c>
      <c r="F424" s="235">
        <v>2.9</v>
      </c>
      <c r="G424" s="235">
        <v>21.4</v>
      </c>
      <c r="H424" s="235">
        <v>124</v>
      </c>
      <c r="I424" s="235" t="s">
        <v>214</v>
      </c>
      <c r="J424" s="323" t="s">
        <v>212</v>
      </c>
      <c r="K424" s="322"/>
    </row>
    <row r="425" spans="1:11" ht="23.25" customHeight="1" x14ac:dyDescent="0.3">
      <c r="A425" s="128" t="s">
        <v>213</v>
      </c>
      <c r="B425" s="129">
        <f>C425</f>
        <v>1.5</v>
      </c>
      <c r="C425" s="129">
        <v>1.5</v>
      </c>
      <c r="D425" s="130"/>
      <c r="E425" s="236"/>
      <c r="F425" s="236"/>
      <c r="G425" s="236"/>
      <c r="H425" s="236"/>
      <c r="I425" s="236"/>
      <c r="J425" s="236"/>
      <c r="K425" s="322"/>
    </row>
    <row r="426" spans="1:11" ht="23.25" customHeight="1" x14ac:dyDescent="0.3">
      <c r="A426" s="128" t="s">
        <v>10</v>
      </c>
      <c r="B426" s="129">
        <f>C426</f>
        <v>100</v>
      </c>
      <c r="C426" s="129">
        <v>100</v>
      </c>
      <c r="D426" s="130"/>
      <c r="E426" s="236"/>
      <c r="F426" s="236"/>
      <c r="G426" s="236"/>
      <c r="H426" s="236"/>
      <c r="I426" s="236"/>
      <c r="J426" s="236"/>
      <c r="K426" s="322"/>
    </row>
    <row r="427" spans="1:11" ht="23.25" customHeight="1" x14ac:dyDescent="0.3">
      <c r="A427" s="237" t="s">
        <v>68</v>
      </c>
      <c r="B427" s="129">
        <f>C427</f>
        <v>9</v>
      </c>
      <c r="C427" s="129">
        <v>9</v>
      </c>
      <c r="D427" s="130"/>
      <c r="E427" s="236"/>
      <c r="F427" s="236"/>
      <c r="G427" s="236"/>
      <c r="H427" s="236"/>
      <c r="I427" s="236"/>
      <c r="J427" s="236"/>
      <c r="K427" s="322"/>
    </row>
    <row r="428" spans="1:11" ht="23.25" customHeight="1" x14ac:dyDescent="0.3">
      <c r="A428" s="238" t="s">
        <v>39</v>
      </c>
      <c r="B428" s="163">
        <f>C428</f>
        <v>100</v>
      </c>
      <c r="C428" s="163">
        <v>100</v>
      </c>
      <c r="D428" s="130"/>
      <c r="E428" s="236"/>
      <c r="F428" s="236"/>
      <c r="G428" s="236"/>
      <c r="H428" s="236"/>
      <c r="I428" s="236"/>
      <c r="J428" s="236"/>
      <c r="K428" s="322"/>
    </row>
    <row r="429" spans="1:11" ht="23.25" customHeight="1" x14ac:dyDescent="0.3">
      <c r="A429" s="674" t="s">
        <v>47</v>
      </c>
      <c r="B429" s="675"/>
      <c r="C429" s="675"/>
      <c r="D429" s="675"/>
      <c r="E429" s="675"/>
      <c r="F429" s="675"/>
      <c r="G429" s="675"/>
      <c r="H429" s="675"/>
      <c r="I429" s="676"/>
      <c r="J429" s="324"/>
      <c r="K429" s="322"/>
    </row>
    <row r="430" spans="1:11" s="325" customFormat="1" ht="23.25" customHeight="1" x14ac:dyDescent="0.2">
      <c r="A430" s="677" t="s">
        <v>348</v>
      </c>
      <c r="B430" s="678"/>
      <c r="C430" s="679"/>
      <c r="D430" s="127">
        <v>200</v>
      </c>
      <c r="E430" s="101">
        <v>1.55</v>
      </c>
      <c r="F430" s="101">
        <v>1.28</v>
      </c>
      <c r="G430" s="101">
        <v>14.41</v>
      </c>
      <c r="H430" s="101">
        <v>75.64</v>
      </c>
      <c r="I430" s="153" t="s">
        <v>346</v>
      </c>
      <c r="J430" s="322"/>
      <c r="K430" s="322"/>
    </row>
    <row r="431" spans="1:11" s="325" customFormat="1" ht="23.25" customHeight="1" x14ac:dyDescent="0.25">
      <c r="A431" s="128" t="s">
        <v>78</v>
      </c>
      <c r="B431" s="230">
        <f>C431</f>
        <v>0.5</v>
      </c>
      <c r="C431" s="230">
        <v>0.5</v>
      </c>
      <c r="D431" s="172"/>
      <c r="E431" s="163"/>
      <c r="F431" s="163"/>
      <c r="G431" s="163"/>
      <c r="H431" s="144"/>
      <c r="I431" s="183"/>
      <c r="J431" s="322"/>
      <c r="K431" s="322"/>
    </row>
    <row r="432" spans="1:11" s="325" customFormat="1" ht="23.25" customHeight="1" x14ac:dyDescent="0.25">
      <c r="A432" s="111" t="s">
        <v>68</v>
      </c>
      <c r="B432" s="230">
        <f>C432</f>
        <v>9</v>
      </c>
      <c r="C432" s="230">
        <v>9</v>
      </c>
      <c r="D432" s="172"/>
      <c r="E432" s="163"/>
      <c r="F432" s="163"/>
      <c r="G432" s="163"/>
      <c r="H432" s="144"/>
      <c r="I432" s="163"/>
      <c r="J432" s="322"/>
      <c r="K432" s="322"/>
    </row>
    <row r="433" spans="1:11" s="325" customFormat="1" ht="23.25" customHeight="1" x14ac:dyDescent="0.25">
      <c r="A433" s="117" t="s">
        <v>39</v>
      </c>
      <c r="B433" s="232">
        <f>C433</f>
        <v>50</v>
      </c>
      <c r="C433" s="232">
        <v>50</v>
      </c>
      <c r="D433" s="172"/>
      <c r="E433" s="163"/>
      <c r="F433" s="100"/>
      <c r="G433" s="100"/>
      <c r="H433" s="101"/>
      <c r="I433" s="183"/>
      <c r="J433" s="322"/>
      <c r="K433" s="322"/>
    </row>
    <row r="434" spans="1:11" s="325" customFormat="1" ht="23.25" customHeight="1" x14ac:dyDescent="0.25">
      <c r="A434" s="225" t="s">
        <v>10</v>
      </c>
      <c r="B434" s="233">
        <f>C434</f>
        <v>150</v>
      </c>
      <c r="C434" s="233">
        <v>150</v>
      </c>
      <c r="D434" s="172"/>
      <c r="E434" s="163"/>
      <c r="F434" s="100"/>
      <c r="G434" s="100"/>
      <c r="H434" s="101"/>
      <c r="I434" s="183"/>
      <c r="J434" s="322"/>
      <c r="K434" s="322"/>
    </row>
    <row r="435" spans="1:11" ht="23.25" customHeight="1" x14ac:dyDescent="0.25">
      <c r="A435" s="726" t="s">
        <v>13</v>
      </c>
      <c r="B435" s="726"/>
      <c r="C435" s="726"/>
      <c r="D435" s="146" t="s">
        <v>136</v>
      </c>
      <c r="E435" s="100">
        <v>0.7</v>
      </c>
      <c r="F435" s="147">
        <v>0.1</v>
      </c>
      <c r="G435" s="147">
        <v>9.4</v>
      </c>
      <c r="H435" s="109">
        <v>41.3</v>
      </c>
      <c r="I435" s="147"/>
      <c r="J435" s="198"/>
      <c r="K435" s="198"/>
    </row>
    <row r="436" spans="1:11" ht="23.25" customHeight="1" x14ac:dyDescent="0.25">
      <c r="A436" s="701" t="s">
        <v>12</v>
      </c>
      <c r="B436" s="702"/>
      <c r="C436" s="703"/>
      <c r="D436" s="171" t="s">
        <v>155</v>
      </c>
      <c r="E436" s="100">
        <v>2</v>
      </c>
      <c r="F436" s="100">
        <v>0.6</v>
      </c>
      <c r="G436" s="100">
        <v>16.2</v>
      </c>
      <c r="H436" s="101">
        <v>77.8</v>
      </c>
      <c r="I436" s="100"/>
      <c r="J436" s="188"/>
      <c r="K436" s="188"/>
    </row>
    <row r="437" spans="1:11" ht="27.95" customHeight="1" x14ac:dyDescent="0.25">
      <c r="A437" s="715" t="s">
        <v>14</v>
      </c>
      <c r="B437" s="716"/>
      <c r="C437" s="716"/>
      <c r="D437" s="717"/>
      <c r="E437" s="149">
        <f>E385+E397+E419+E435+E436+E430</f>
        <v>18.28</v>
      </c>
      <c r="F437" s="149">
        <v>18.899999999999999</v>
      </c>
      <c r="G437" s="149">
        <f>G385+G397+G419+G435+G436+G430</f>
        <v>87.36999999999999</v>
      </c>
      <c r="H437" s="149">
        <f>+H435+H424+H419+H397+H391+H436</f>
        <v>582.6</v>
      </c>
      <c r="I437" s="149"/>
      <c r="J437" s="291"/>
      <c r="K437" s="291"/>
    </row>
    <row r="438" spans="1:11" s="326" customFormat="1" ht="27.95" customHeight="1" x14ac:dyDescent="0.25">
      <c r="A438" s="729" t="s">
        <v>30</v>
      </c>
      <c r="B438" s="730"/>
      <c r="C438" s="730"/>
      <c r="D438" s="730"/>
      <c r="E438" s="730"/>
      <c r="F438" s="730"/>
      <c r="G438" s="730"/>
      <c r="H438" s="730"/>
      <c r="I438" s="730"/>
      <c r="J438" s="93"/>
      <c r="K438" s="93"/>
    </row>
    <row r="439" spans="1:11" ht="27.95" customHeight="1" x14ac:dyDescent="0.25">
      <c r="A439" s="687" t="s">
        <v>0</v>
      </c>
      <c r="B439" s="680" t="s">
        <v>1</v>
      </c>
      <c r="C439" s="680" t="s">
        <v>2</v>
      </c>
      <c r="D439" s="731" t="s">
        <v>3</v>
      </c>
      <c r="E439" s="732"/>
      <c r="F439" s="732"/>
      <c r="G439" s="732"/>
      <c r="H439" s="733"/>
      <c r="I439" s="92"/>
      <c r="J439" s="98"/>
      <c r="K439" s="98"/>
    </row>
    <row r="440" spans="1:11" ht="27.95" customHeight="1" x14ac:dyDescent="0.25">
      <c r="A440" s="705"/>
      <c r="B440" s="681"/>
      <c r="C440" s="681"/>
      <c r="D440" s="734" t="s">
        <v>4</v>
      </c>
      <c r="E440" s="687" t="s">
        <v>5</v>
      </c>
      <c r="F440" s="687" t="s">
        <v>6</v>
      </c>
      <c r="G440" s="687" t="s">
        <v>7</v>
      </c>
      <c r="H440" s="685" t="s">
        <v>8</v>
      </c>
      <c r="I440" s="683" t="s">
        <v>165</v>
      </c>
      <c r="J440" s="98"/>
      <c r="K440" s="98"/>
    </row>
    <row r="441" spans="1:11" ht="27.95" customHeight="1" x14ac:dyDescent="0.25">
      <c r="A441" s="688"/>
      <c r="B441" s="682"/>
      <c r="C441" s="682"/>
      <c r="D441" s="735"/>
      <c r="E441" s="688"/>
      <c r="F441" s="688"/>
      <c r="G441" s="688"/>
      <c r="H441" s="686"/>
      <c r="I441" s="684"/>
      <c r="J441" s="98"/>
      <c r="K441" s="98"/>
    </row>
    <row r="442" spans="1:11" ht="24" customHeight="1" x14ac:dyDescent="0.25">
      <c r="A442" s="241" t="s">
        <v>188</v>
      </c>
      <c r="B442" s="483"/>
      <c r="C442" s="481"/>
      <c r="D442" s="161">
        <v>60</v>
      </c>
      <c r="E442" s="481">
        <v>0.42</v>
      </c>
      <c r="F442" s="481">
        <v>3.05</v>
      </c>
      <c r="G442" s="481">
        <v>1.1399999999999999</v>
      </c>
      <c r="H442" s="481">
        <v>47.46</v>
      </c>
      <c r="I442" s="481" t="s">
        <v>189</v>
      </c>
      <c r="J442" s="98"/>
      <c r="K442" s="98"/>
    </row>
    <row r="443" spans="1:11" ht="24" customHeight="1" x14ac:dyDescent="0.25">
      <c r="A443" s="115" t="s">
        <v>45</v>
      </c>
      <c r="B443" s="144">
        <f>C443*1.05</f>
        <v>60.900000000000006</v>
      </c>
      <c r="C443" s="144">
        <v>58</v>
      </c>
      <c r="D443" s="109"/>
      <c r="E443" s="144"/>
      <c r="F443" s="144"/>
      <c r="G443" s="481"/>
      <c r="H443" s="481"/>
      <c r="I443" s="481"/>
      <c r="J443" s="98"/>
      <c r="K443" s="98"/>
    </row>
    <row r="444" spans="1:11" ht="24" customHeight="1" x14ac:dyDescent="0.25">
      <c r="A444" s="115" t="s">
        <v>46</v>
      </c>
      <c r="B444" s="144">
        <f>C444*1.05</f>
        <v>60.900000000000006</v>
      </c>
      <c r="C444" s="144">
        <v>58</v>
      </c>
      <c r="D444" s="109"/>
      <c r="E444" s="144"/>
      <c r="F444" s="144"/>
      <c r="G444" s="481"/>
      <c r="H444" s="481"/>
      <c r="I444" s="481"/>
      <c r="J444" s="98"/>
      <c r="K444" s="98"/>
    </row>
    <row r="445" spans="1:11" ht="24" customHeight="1" x14ac:dyDescent="0.25">
      <c r="A445" s="115" t="s">
        <v>18</v>
      </c>
      <c r="B445" s="144">
        <f>C445</f>
        <v>4</v>
      </c>
      <c r="C445" s="144">
        <v>4</v>
      </c>
      <c r="D445" s="109"/>
      <c r="E445" s="144"/>
      <c r="F445" s="144"/>
      <c r="G445" s="481"/>
      <c r="H445" s="481"/>
      <c r="I445" s="481"/>
      <c r="J445" s="98"/>
      <c r="K445" s="98"/>
    </row>
    <row r="446" spans="1:11" ht="24" customHeight="1" x14ac:dyDescent="0.25">
      <c r="A446" s="115" t="s">
        <v>98</v>
      </c>
      <c r="B446" s="144">
        <f>C446</f>
        <v>0.3</v>
      </c>
      <c r="C446" s="144">
        <v>0.3</v>
      </c>
      <c r="D446" s="109"/>
      <c r="E446" s="481"/>
      <c r="F446" s="481"/>
      <c r="G446" s="481"/>
      <c r="H446" s="481"/>
      <c r="I446" s="481"/>
      <c r="J446" s="98"/>
      <c r="K446" s="98"/>
    </row>
    <row r="447" spans="1:11" ht="24" customHeight="1" x14ac:dyDescent="0.25">
      <c r="A447" s="115" t="s">
        <v>131</v>
      </c>
      <c r="B447" s="249">
        <f>C447*1.35</f>
        <v>0.67500000000000004</v>
      </c>
      <c r="C447" s="144">
        <v>0.5</v>
      </c>
      <c r="D447" s="109"/>
      <c r="E447" s="481"/>
      <c r="F447" s="481"/>
      <c r="G447" s="481"/>
      <c r="H447" s="481"/>
      <c r="I447" s="481"/>
      <c r="J447" s="98"/>
      <c r="K447" s="98"/>
    </row>
    <row r="448" spans="1:11" ht="24" customHeight="1" x14ac:dyDescent="0.25">
      <c r="A448" s="674" t="s">
        <v>47</v>
      </c>
      <c r="B448" s="675"/>
      <c r="C448" s="675"/>
      <c r="D448" s="675"/>
      <c r="E448" s="675"/>
      <c r="F448" s="675"/>
      <c r="G448" s="675"/>
      <c r="H448" s="675"/>
      <c r="I448" s="676"/>
      <c r="J448" s="98"/>
      <c r="K448" s="98"/>
    </row>
    <row r="449" spans="1:11" ht="24" customHeight="1" x14ac:dyDescent="0.25">
      <c r="A449" s="728" t="s">
        <v>248</v>
      </c>
      <c r="B449" s="728"/>
      <c r="C449" s="728"/>
      <c r="D449" s="132">
        <v>60</v>
      </c>
      <c r="E449" s="110">
        <v>1.5</v>
      </c>
      <c r="F449" s="110">
        <v>5</v>
      </c>
      <c r="G449" s="110">
        <v>13.9</v>
      </c>
      <c r="H449" s="361">
        <v>110.5</v>
      </c>
      <c r="I449" s="488" t="s">
        <v>249</v>
      </c>
      <c r="J449" s="98"/>
      <c r="K449" s="98"/>
    </row>
    <row r="450" spans="1:11" ht="24" customHeight="1" x14ac:dyDescent="0.25">
      <c r="A450" s="362" t="s">
        <v>19</v>
      </c>
      <c r="B450" s="363">
        <f>C450*1.25</f>
        <v>19.6875</v>
      </c>
      <c r="C450" s="363">
        <f>C454*1.05</f>
        <v>15.75</v>
      </c>
      <c r="D450" s="364"/>
      <c r="E450" s="114"/>
      <c r="F450" s="114"/>
      <c r="G450" s="114"/>
      <c r="H450" s="136"/>
      <c r="I450" s="488"/>
      <c r="J450" s="98"/>
      <c r="K450" s="98"/>
    </row>
    <row r="451" spans="1:11" ht="24" customHeight="1" x14ac:dyDescent="0.25">
      <c r="A451" s="362" t="s">
        <v>20</v>
      </c>
      <c r="B451" s="363">
        <f>C451*1.33</f>
        <v>20.947500000000002</v>
      </c>
      <c r="C451" s="363">
        <f>C454*1.05</f>
        <v>15.75</v>
      </c>
      <c r="D451" s="364"/>
      <c r="E451" s="114"/>
      <c r="F451" s="114"/>
      <c r="G451" s="114"/>
      <c r="H451" s="136"/>
      <c r="I451" s="488"/>
      <c r="J451" s="98"/>
      <c r="K451" s="98"/>
    </row>
    <row r="452" spans="1:11" ht="24" customHeight="1" x14ac:dyDescent="0.25">
      <c r="A452" s="262" t="s">
        <v>21</v>
      </c>
      <c r="B452" s="363">
        <f>C452*1.43</f>
        <v>22.522499999999997</v>
      </c>
      <c r="C452" s="363">
        <f>C454*1.05</f>
        <v>15.75</v>
      </c>
      <c r="D452" s="364"/>
      <c r="E452" s="114"/>
      <c r="F452" s="114"/>
      <c r="G452" s="114"/>
      <c r="H452" s="136"/>
      <c r="I452" s="488"/>
      <c r="J452" s="98"/>
      <c r="K452" s="98"/>
    </row>
    <row r="453" spans="1:11" ht="24" customHeight="1" x14ac:dyDescent="0.25">
      <c r="A453" s="262" t="s">
        <v>22</v>
      </c>
      <c r="B453" s="363">
        <f>C453*1.67</f>
        <v>26.302499999999998</v>
      </c>
      <c r="C453" s="363">
        <f>C454*1.05</f>
        <v>15.75</v>
      </c>
      <c r="D453" s="364"/>
      <c r="E453" s="114"/>
      <c r="F453" s="114"/>
      <c r="G453" s="114"/>
      <c r="H453" s="136"/>
      <c r="I453" s="488"/>
      <c r="J453" s="98"/>
      <c r="K453" s="98"/>
    </row>
    <row r="454" spans="1:11" ht="24" customHeight="1" x14ac:dyDescent="0.25">
      <c r="A454" s="261" t="s">
        <v>242</v>
      </c>
      <c r="B454" s="363"/>
      <c r="C454" s="566">
        <v>15</v>
      </c>
      <c r="D454" s="136"/>
      <c r="E454" s="280"/>
      <c r="F454" s="280"/>
      <c r="G454" s="280"/>
      <c r="H454" s="361"/>
      <c r="I454" s="488"/>
      <c r="J454" s="98"/>
      <c r="K454" s="98"/>
    </row>
    <row r="455" spans="1:11" ht="24" customHeight="1" x14ac:dyDescent="0.25">
      <c r="A455" s="134" t="s">
        <v>243</v>
      </c>
      <c r="B455" s="365">
        <f>C455*1.25</f>
        <v>13.5</v>
      </c>
      <c r="C455" s="365">
        <v>10.8</v>
      </c>
      <c r="D455" s="136"/>
      <c r="E455" s="280"/>
      <c r="F455" s="280"/>
      <c r="G455" s="280"/>
      <c r="H455" s="280"/>
      <c r="I455" s="488"/>
      <c r="J455" s="98"/>
      <c r="K455" s="98"/>
    </row>
    <row r="456" spans="1:11" ht="24" customHeight="1" x14ac:dyDescent="0.25">
      <c r="A456" s="134" t="s">
        <v>17</v>
      </c>
      <c r="B456" s="365">
        <f>C456*1.33</f>
        <v>14.497000000000002</v>
      </c>
      <c r="C456" s="365">
        <f>C457*1.09</f>
        <v>10.9</v>
      </c>
      <c r="D456" s="136"/>
      <c r="E456" s="280"/>
      <c r="F456" s="280"/>
      <c r="G456" s="280"/>
      <c r="H456" s="365"/>
      <c r="I456" s="488"/>
      <c r="J456" s="98"/>
      <c r="K456" s="98"/>
    </row>
    <row r="457" spans="1:11" ht="24" customHeight="1" x14ac:dyDescent="0.25">
      <c r="A457" s="281" t="s">
        <v>138</v>
      </c>
      <c r="B457" s="365"/>
      <c r="C457" s="354">
        <v>10</v>
      </c>
      <c r="D457" s="136"/>
      <c r="E457" s="280"/>
      <c r="F457" s="280"/>
      <c r="G457" s="280"/>
      <c r="H457" s="365"/>
      <c r="I457" s="488"/>
      <c r="J457" s="98"/>
      <c r="K457" s="98"/>
    </row>
    <row r="458" spans="1:11" ht="24" customHeight="1" x14ac:dyDescent="0.25">
      <c r="A458" s="134" t="s">
        <v>49</v>
      </c>
      <c r="B458" s="365">
        <f>C458*1.25</f>
        <v>21</v>
      </c>
      <c r="C458" s="365">
        <f>C460*1.05</f>
        <v>16.8</v>
      </c>
      <c r="D458" s="136"/>
      <c r="E458" s="280"/>
      <c r="F458" s="280"/>
      <c r="G458" s="280"/>
      <c r="H458" s="280"/>
      <c r="I458" s="488"/>
      <c r="J458" s="98"/>
      <c r="K458" s="98"/>
    </row>
    <row r="459" spans="1:11" ht="24" customHeight="1" x14ac:dyDescent="0.25">
      <c r="A459" s="134" t="s">
        <v>17</v>
      </c>
      <c r="B459" s="365">
        <f>C459*1.33</f>
        <v>22.344000000000001</v>
      </c>
      <c r="C459" s="365">
        <f>C460*1.05</f>
        <v>16.8</v>
      </c>
      <c r="D459" s="136"/>
      <c r="E459" s="280"/>
      <c r="F459" s="280"/>
      <c r="G459" s="280"/>
      <c r="H459" s="365"/>
      <c r="I459" s="488"/>
      <c r="J459" s="98"/>
      <c r="K459" s="98"/>
    </row>
    <row r="460" spans="1:11" ht="24" customHeight="1" x14ac:dyDescent="0.25">
      <c r="A460" s="281" t="s">
        <v>101</v>
      </c>
      <c r="B460" s="365"/>
      <c r="C460" s="361">
        <v>16</v>
      </c>
      <c r="D460" s="136"/>
      <c r="E460" s="280"/>
      <c r="F460" s="280"/>
      <c r="G460" s="280"/>
      <c r="H460" s="365"/>
      <c r="I460" s="488"/>
      <c r="J460" s="98"/>
      <c r="K460" s="98"/>
    </row>
    <row r="461" spans="1:11" ht="24" customHeight="1" x14ac:dyDescent="0.25">
      <c r="A461" s="104" t="s">
        <v>244</v>
      </c>
      <c r="B461" s="365">
        <f>C461*1.9</f>
        <v>15.2</v>
      </c>
      <c r="C461" s="365">
        <v>8</v>
      </c>
      <c r="D461" s="136"/>
      <c r="E461" s="280"/>
      <c r="F461" s="280"/>
      <c r="G461" s="280"/>
      <c r="H461" s="365"/>
      <c r="I461" s="488"/>
      <c r="J461" s="98"/>
      <c r="K461" s="98"/>
    </row>
    <row r="462" spans="1:11" ht="24" customHeight="1" x14ac:dyDescent="0.25">
      <c r="A462" s="134" t="s">
        <v>24</v>
      </c>
      <c r="B462" s="288">
        <f>C462*1.19</f>
        <v>10.709999999999999</v>
      </c>
      <c r="C462" s="365">
        <v>9</v>
      </c>
      <c r="D462" s="136"/>
      <c r="E462" s="280"/>
      <c r="F462" s="280"/>
      <c r="G462" s="280"/>
      <c r="H462" s="365"/>
      <c r="I462" s="488"/>
      <c r="J462" s="98"/>
      <c r="K462" s="98"/>
    </row>
    <row r="463" spans="1:11" ht="24" customHeight="1" x14ac:dyDescent="0.25">
      <c r="A463" s="134" t="s">
        <v>245</v>
      </c>
      <c r="B463" s="365">
        <f>C463</f>
        <v>9</v>
      </c>
      <c r="C463" s="365">
        <v>9</v>
      </c>
      <c r="D463" s="136"/>
      <c r="E463" s="280"/>
      <c r="F463" s="280"/>
      <c r="G463" s="280"/>
      <c r="H463" s="365"/>
      <c r="I463" s="97"/>
      <c r="J463" s="98"/>
      <c r="K463" s="98"/>
    </row>
    <row r="464" spans="1:11" ht="24" customHeight="1" x14ac:dyDescent="0.25">
      <c r="A464" s="719" t="s">
        <v>246</v>
      </c>
      <c r="B464" s="719"/>
      <c r="C464" s="719"/>
      <c r="D464" s="136"/>
      <c r="E464" s="280"/>
      <c r="F464" s="280"/>
      <c r="G464" s="280"/>
      <c r="H464" s="365"/>
      <c r="I464" s="97"/>
      <c r="J464" s="98"/>
      <c r="K464" s="98"/>
    </row>
    <row r="465" spans="1:11" ht="24" customHeight="1" x14ac:dyDescent="0.25">
      <c r="A465" s="104" t="s">
        <v>18</v>
      </c>
      <c r="B465" s="279">
        <f>C465</f>
        <v>3</v>
      </c>
      <c r="C465" s="279">
        <v>3</v>
      </c>
      <c r="D465" s="136"/>
      <c r="E465" s="280"/>
      <c r="F465" s="280"/>
      <c r="G465" s="110"/>
      <c r="H465" s="121"/>
      <c r="I465" s="97"/>
      <c r="J465" s="98"/>
      <c r="K465" s="98"/>
    </row>
    <row r="466" spans="1:11" ht="24" customHeight="1" x14ac:dyDescent="0.25">
      <c r="A466" s="137" t="s">
        <v>247</v>
      </c>
      <c r="B466" s="249">
        <f>C466*1.35</f>
        <v>0.67500000000000004</v>
      </c>
      <c r="C466" s="139">
        <v>0.5</v>
      </c>
      <c r="D466" s="279"/>
      <c r="E466" s="279"/>
      <c r="F466" s="279"/>
      <c r="G466" s="279"/>
      <c r="H466" s="279"/>
      <c r="I466" s="97"/>
      <c r="J466" s="98"/>
      <c r="K466" s="98"/>
    </row>
    <row r="467" spans="1:11" ht="24" customHeight="1" x14ac:dyDescent="0.25">
      <c r="A467" s="742" t="s">
        <v>216</v>
      </c>
      <c r="B467" s="742"/>
      <c r="C467" s="742"/>
      <c r="D467" s="161">
        <v>90</v>
      </c>
      <c r="E467" s="101">
        <v>13.6</v>
      </c>
      <c r="F467" s="101">
        <v>9.3000000000000007</v>
      </c>
      <c r="G467" s="101">
        <v>20.12</v>
      </c>
      <c r="H467" s="101">
        <v>195.6</v>
      </c>
      <c r="I467" s="101" t="s">
        <v>217</v>
      </c>
      <c r="J467" s="188"/>
      <c r="K467" s="188"/>
    </row>
    <row r="468" spans="1:11" ht="24" customHeight="1" x14ac:dyDescent="0.25">
      <c r="A468" s="137"/>
      <c r="B468" s="163">
        <f>C468*1.6</f>
        <v>116</v>
      </c>
      <c r="C468" s="163">
        <f>C470*1.45</f>
        <v>72.5</v>
      </c>
      <c r="D468" s="161"/>
      <c r="E468" s="101"/>
      <c r="F468" s="101"/>
      <c r="G468" s="101"/>
      <c r="H468" s="101"/>
      <c r="I468" s="101"/>
      <c r="J468" s="188"/>
      <c r="K468" s="188"/>
    </row>
    <row r="469" spans="1:11" ht="24" customHeight="1" x14ac:dyDescent="0.25">
      <c r="A469" s="137"/>
      <c r="B469" s="163">
        <f>C469*1.6</f>
        <v>116</v>
      </c>
      <c r="C469" s="163">
        <f>C470*1.45</f>
        <v>72.5</v>
      </c>
      <c r="D469" s="172"/>
      <c r="E469" s="163"/>
      <c r="F469" s="163"/>
      <c r="G469" s="163"/>
      <c r="H469" s="144"/>
      <c r="I469" s="183"/>
      <c r="J469" s="215"/>
      <c r="K469" s="215"/>
    </row>
    <row r="470" spans="1:11" ht="24" customHeight="1" x14ac:dyDescent="0.25">
      <c r="A470" s="328" t="s">
        <v>236</v>
      </c>
      <c r="B470" s="100"/>
      <c r="C470" s="100">
        <v>50</v>
      </c>
      <c r="D470" s="172"/>
      <c r="E470" s="163"/>
      <c r="F470" s="163"/>
      <c r="G470" s="163"/>
      <c r="H470" s="144"/>
      <c r="I470" s="183"/>
      <c r="J470" s="215"/>
      <c r="K470" s="215"/>
    </row>
    <row r="471" spans="1:11" ht="24" customHeight="1" x14ac:dyDescent="0.25">
      <c r="A471" s="169" t="s">
        <v>18</v>
      </c>
      <c r="B471" s="163">
        <f>C471</f>
        <v>2</v>
      </c>
      <c r="C471" s="163">
        <v>2</v>
      </c>
      <c r="D471" s="172"/>
      <c r="E471" s="163"/>
      <c r="F471" s="163"/>
      <c r="G471" s="163"/>
      <c r="H471" s="144"/>
      <c r="I471" s="163"/>
      <c r="J471" s="231"/>
      <c r="K471" s="231"/>
    </row>
    <row r="472" spans="1:11" ht="24" customHeight="1" x14ac:dyDescent="0.25">
      <c r="A472" s="169" t="s">
        <v>33</v>
      </c>
      <c r="B472" s="163">
        <f>C472</f>
        <v>1</v>
      </c>
      <c r="C472" s="163">
        <v>1</v>
      </c>
      <c r="D472" s="172"/>
      <c r="E472" s="163"/>
      <c r="F472" s="163"/>
      <c r="G472" s="163"/>
      <c r="H472" s="144"/>
      <c r="I472" s="163"/>
      <c r="J472" s="231"/>
      <c r="K472" s="231"/>
    </row>
    <row r="473" spans="1:11" ht="24" customHeight="1" x14ac:dyDescent="0.25">
      <c r="A473" s="169" t="s">
        <v>24</v>
      </c>
      <c r="B473" s="288">
        <f>C473*1.19</f>
        <v>17.849999999999998</v>
      </c>
      <c r="C473" s="163">
        <v>15</v>
      </c>
      <c r="D473" s="172"/>
      <c r="E473" s="163"/>
      <c r="F473" s="163"/>
      <c r="G473" s="163"/>
      <c r="H473" s="144"/>
      <c r="I473" s="163"/>
      <c r="J473" s="231"/>
      <c r="K473" s="231"/>
    </row>
    <row r="474" spans="1:11" ht="24" customHeight="1" x14ac:dyDescent="0.25">
      <c r="A474" s="169" t="s">
        <v>16</v>
      </c>
      <c r="B474" s="163">
        <f>C474*1.25</f>
        <v>37.5</v>
      </c>
      <c r="C474" s="163">
        <v>30</v>
      </c>
      <c r="D474" s="172"/>
      <c r="E474" s="163"/>
      <c r="F474" s="163"/>
      <c r="G474" s="163"/>
      <c r="H474" s="144"/>
      <c r="I474" s="163"/>
      <c r="J474" s="231"/>
      <c r="K474" s="231"/>
    </row>
    <row r="475" spans="1:11" ht="24" customHeight="1" x14ac:dyDescent="0.25">
      <c r="A475" s="169" t="s">
        <v>17</v>
      </c>
      <c r="B475" s="163">
        <f>C475*1.33</f>
        <v>39.900000000000006</v>
      </c>
      <c r="C475" s="163">
        <v>30</v>
      </c>
      <c r="D475" s="172"/>
      <c r="E475" s="163"/>
      <c r="F475" s="163"/>
      <c r="G475" s="163"/>
      <c r="H475" s="144"/>
      <c r="I475" s="163"/>
      <c r="J475" s="231"/>
      <c r="K475" s="231"/>
    </row>
    <row r="476" spans="1:11" ht="24" customHeight="1" x14ac:dyDescent="0.25">
      <c r="A476" s="192" t="s">
        <v>207</v>
      </c>
      <c r="B476" s="163">
        <f>C476</f>
        <v>5</v>
      </c>
      <c r="C476" s="163">
        <v>5</v>
      </c>
      <c r="D476" s="172"/>
      <c r="E476" s="163"/>
      <c r="F476" s="163"/>
      <c r="G476" s="163"/>
      <c r="H476" s="144"/>
      <c r="I476" s="163"/>
      <c r="J476" s="231"/>
      <c r="K476" s="231"/>
    </row>
    <row r="477" spans="1:11" ht="24" customHeight="1" x14ac:dyDescent="0.25">
      <c r="A477" s="743" t="s">
        <v>181</v>
      </c>
      <c r="B477" s="744"/>
      <c r="C477" s="745"/>
      <c r="D477" s="146">
        <v>150</v>
      </c>
      <c r="E477" s="100">
        <v>3.25</v>
      </c>
      <c r="F477" s="100">
        <v>4.7</v>
      </c>
      <c r="G477" s="100">
        <v>21.01</v>
      </c>
      <c r="H477" s="101">
        <v>143.76</v>
      </c>
      <c r="I477" s="101" t="s">
        <v>218</v>
      </c>
      <c r="J477" s="329"/>
      <c r="K477" s="329"/>
    </row>
    <row r="478" spans="1:11" ht="24" customHeight="1" x14ac:dyDescent="0.25">
      <c r="A478" s="169" t="s">
        <v>19</v>
      </c>
      <c r="B478" s="163">
        <f>C478*1.33</f>
        <v>170.24</v>
      </c>
      <c r="C478" s="163">
        <v>128</v>
      </c>
      <c r="D478" s="182"/>
      <c r="E478" s="163"/>
      <c r="F478" s="163"/>
      <c r="G478" s="163"/>
      <c r="H478" s="144"/>
      <c r="I478" s="183"/>
      <c r="J478" s="329"/>
      <c r="K478" s="329"/>
    </row>
    <row r="479" spans="1:11" ht="24" customHeight="1" x14ac:dyDescent="0.25">
      <c r="A479" s="169" t="s">
        <v>20</v>
      </c>
      <c r="B479" s="163">
        <f>C479*1.43</f>
        <v>183.04</v>
      </c>
      <c r="C479" s="163">
        <v>128</v>
      </c>
      <c r="D479" s="182"/>
      <c r="E479" s="163"/>
      <c r="F479" s="163"/>
      <c r="G479" s="163"/>
      <c r="H479" s="144"/>
      <c r="I479" s="163"/>
      <c r="J479" s="329"/>
      <c r="K479" s="329"/>
    </row>
    <row r="480" spans="1:11" ht="24" customHeight="1" x14ac:dyDescent="0.25">
      <c r="A480" s="169" t="s">
        <v>21</v>
      </c>
      <c r="B480" s="163">
        <f>C480*1.54</f>
        <v>197.12</v>
      </c>
      <c r="C480" s="163">
        <v>128</v>
      </c>
      <c r="D480" s="182"/>
      <c r="E480" s="163"/>
      <c r="F480" s="100"/>
      <c r="G480" s="100"/>
      <c r="H480" s="101"/>
      <c r="I480" s="183"/>
      <c r="J480" s="329"/>
      <c r="K480" s="329"/>
    </row>
    <row r="481" spans="1:11" ht="24" customHeight="1" x14ac:dyDescent="0.25">
      <c r="A481" s="169" t="s">
        <v>22</v>
      </c>
      <c r="B481" s="163">
        <f>C481*1.67</f>
        <v>213.76</v>
      </c>
      <c r="C481" s="163">
        <v>128</v>
      </c>
      <c r="D481" s="182"/>
      <c r="E481" s="163"/>
      <c r="F481" s="100"/>
      <c r="G481" s="100"/>
      <c r="H481" s="101"/>
      <c r="I481" s="183"/>
      <c r="J481" s="329"/>
      <c r="K481" s="329"/>
    </row>
    <row r="482" spans="1:11" ht="24" customHeight="1" x14ac:dyDescent="0.25">
      <c r="A482" s="117" t="s">
        <v>39</v>
      </c>
      <c r="B482" s="163">
        <f>C482*1.05</f>
        <v>23.625</v>
      </c>
      <c r="C482" s="163">
        <v>22.5</v>
      </c>
      <c r="D482" s="182"/>
      <c r="E482" s="163"/>
      <c r="F482" s="163"/>
      <c r="G482" s="163"/>
      <c r="H482" s="144"/>
      <c r="I482" s="183"/>
      <c r="J482" s="329"/>
      <c r="K482" s="329"/>
    </row>
    <row r="483" spans="1:11" ht="24" customHeight="1" x14ac:dyDescent="0.25">
      <c r="A483" s="119" t="s">
        <v>66</v>
      </c>
      <c r="B483" s="163">
        <f>C483</f>
        <v>4</v>
      </c>
      <c r="C483" s="163">
        <v>4</v>
      </c>
      <c r="D483" s="147"/>
      <c r="E483" s="185"/>
      <c r="F483" s="185"/>
      <c r="G483" s="185"/>
      <c r="H483" s="101"/>
      <c r="I483" s="186"/>
      <c r="J483" s="329"/>
      <c r="K483" s="329"/>
    </row>
    <row r="484" spans="1:11" ht="24" customHeight="1" x14ac:dyDescent="0.25">
      <c r="A484" s="674" t="s">
        <v>47</v>
      </c>
      <c r="B484" s="675"/>
      <c r="C484" s="675"/>
      <c r="D484" s="675"/>
      <c r="E484" s="675"/>
      <c r="F484" s="675"/>
      <c r="G484" s="675"/>
      <c r="H484" s="675"/>
      <c r="I484" s="676"/>
      <c r="J484" s="329"/>
      <c r="K484" s="329"/>
    </row>
    <row r="485" spans="1:11" ht="24" customHeight="1" x14ac:dyDescent="0.25">
      <c r="A485" s="692" t="s">
        <v>427</v>
      </c>
      <c r="B485" s="692"/>
      <c r="C485" s="692"/>
      <c r="D485" s="466">
        <v>150</v>
      </c>
      <c r="E485" s="491">
        <v>2.76</v>
      </c>
      <c r="F485" s="491">
        <v>5.78</v>
      </c>
      <c r="G485" s="491">
        <v>16.89</v>
      </c>
      <c r="H485" s="561">
        <v>220.93</v>
      </c>
      <c r="I485" s="185" t="s">
        <v>429</v>
      </c>
      <c r="J485" s="329"/>
      <c r="K485" s="329"/>
    </row>
    <row r="486" spans="1:11" ht="24" customHeight="1" x14ac:dyDescent="0.25">
      <c r="A486" s="562" t="s">
        <v>428</v>
      </c>
      <c r="B486" s="563">
        <f>C486</f>
        <v>52.5</v>
      </c>
      <c r="C486" s="563">
        <v>52.5</v>
      </c>
      <c r="D486" s="564"/>
      <c r="E486" s="565"/>
      <c r="F486" s="565"/>
      <c r="G486" s="565"/>
      <c r="H486" s="564"/>
      <c r="I486" s="186"/>
      <c r="J486" s="329"/>
      <c r="K486" s="329"/>
    </row>
    <row r="487" spans="1:11" ht="24" customHeight="1" x14ac:dyDescent="0.25">
      <c r="A487" s="562" t="s">
        <v>66</v>
      </c>
      <c r="B487" s="563">
        <f>C487</f>
        <v>4</v>
      </c>
      <c r="C487" s="563">
        <v>4</v>
      </c>
      <c r="D487" s="564"/>
      <c r="E487" s="565"/>
      <c r="F487" s="565"/>
      <c r="G487" s="565"/>
      <c r="H487" s="564"/>
      <c r="I487" s="186"/>
      <c r="J487" s="329"/>
      <c r="K487" s="329"/>
    </row>
    <row r="488" spans="1:11" ht="24" customHeight="1" x14ac:dyDescent="0.25">
      <c r="A488" s="479" t="s">
        <v>430</v>
      </c>
      <c r="B488" s="131"/>
      <c r="C488" s="487"/>
      <c r="D488" s="180">
        <v>30</v>
      </c>
      <c r="E488" s="487"/>
      <c r="F488" s="487"/>
      <c r="G488" s="131"/>
      <c r="H488" s="131"/>
      <c r="I488" s="487" t="s">
        <v>178</v>
      </c>
      <c r="J488" s="329"/>
      <c r="K488" s="329"/>
    </row>
    <row r="489" spans="1:11" ht="24" customHeight="1" x14ac:dyDescent="0.25">
      <c r="A489" s="128" t="s">
        <v>108</v>
      </c>
      <c r="B489" s="129">
        <f>C489</f>
        <v>6</v>
      </c>
      <c r="C489" s="129">
        <v>6</v>
      </c>
      <c r="D489" s="181"/>
      <c r="E489" s="95"/>
      <c r="F489" s="95"/>
      <c r="G489" s="129"/>
      <c r="H489" s="131"/>
      <c r="I489" s="129"/>
      <c r="J489" s="329"/>
      <c r="K489" s="329"/>
    </row>
    <row r="490" spans="1:11" ht="24" customHeight="1" x14ac:dyDescent="0.25">
      <c r="A490" s="467" t="s">
        <v>76</v>
      </c>
      <c r="B490" s="129">
        <f>C490</f>
        <v>1.5</v>
      </c>
      <c r="C490" s="129">
        <v>1.5</v>
      </c>
      <c r="D490" s="181"/>
      <c r="E490" s="95"/>
      <c r="F490" s="95"/>
      <c r="G490" s="129"/>
      <c r="H490" s="131"/>
      <c r="I490" s="129"/>
      <c r="J490" s="329"/>
      <c r="K490" s="329"/>
    </row>
    <row r="491" spans="1:11" ht="24" customHeight="1" x14ac:dyDescent="0.25">
      <c r="A491" s="128" t="s">
        <v>65</v>
      </c>
      <c r="B491" s="129">
        <f>C491</f>
        <v>25.5</v>
      </c>
      <c r="C491" s="129">
        <v>25.5</v>
      </c>
      <c r="D491" s="181"/>
      <c r="E491" s="95"/>
      <c r="F491" s="95"/>
      <c r="G491" s="129"/>
      <c r="H491" s="131"/>
      <c r="I491" s="129"/>
      <c r="J491" s="329"/>
      <c r="K491" s="329"/>
    </row>
    <row r="492" spans="1:11" ht="24" customHeight="1" x14ac:dyDescent="0.25">
      <c r="A492" s="128" t="s">
        <v>33</v>
      </c>
      <c r="B492" s="129">
        <f>C492</f>
        <v>0.2</v>
      </c>
      <c r="C492" s="129">
        <v>0.2</v>
      </c>
      <c r="D492" s="181"/>
      <c r="E492" s="95"/>
      <c r="F492" s="95"/>
      <c r="G492" s="129"/>
      <c r="H492" s="131"/>
      <c r="I492" s="129"/>
      <c r="J492" s="329"/>
      <c r="K492" s="329"/>
    </row>
    <row r="493" spans="1:11" ht="24" customHeight="1" x14ac:dyDescent="0.25">
      <c r="A493" s="706" t="s">
        <v>199</v>
      </c>
      <c r="B493" s="707"/>
      <c r="C493" s="708"/>
      <c r="D493" s="171">
        <v>200</v>
      </c>
      <c r="E493" s="109">
        <v>0.01</v>
      </c>
      <c r="F493" s="109">
        <v>0</v>
      </c>
      <c r="G493" s="109">
        <v>9.98</v>
      </c>
      <c r="H493" s="109">
        <v>39.979999999999997</v>
      </c>
      <c r="I493" s="100" t="s">
        <v>200</v>
      </c>
      <c r="J493" s="329"/>
      <c r="K493" s="329"/>
    </row>
    <row r="494" spans="1:11" ht="24" customHeight="1" x14ac:dyDescent="0.25">
      <c r="A494" s="128" t="s">
        <v>63</v>
      </c>
      <c r="B494" s="129">
        <f>C494</f>
        <v>1.5</v>
      </c>
      <c r="C494" s="129">
        <v>1.5</v>
      </c>
      <c r="D494" s="130"/>
      <c r="E494" s="129"/>
      <c r="F494" s="129"/>
      <c r="G494" s="129"/>
      <c r="H494" s="131"/>
      <c r="I494" s="129"/>
      <c r="J494" s="329"/>
      <c r="K494" s="329"/>
    </row>
    <row r="495" spans="1:11" ht="24" customHeight="1" x14ac:dyDescent="0.25">
      <c r="A495" s="128" t="s">
        <v>10</v>
      </c>
      <c r="B495" s="129">
        <f>C495</f>
        <v>200</v>
      </c>
      <c r="C495" s="129">
        <v>200</v>
      </c>
      <c r="D495" s="130"/>
      <c r="E495" s="129"/>
      <c r="F495" s="129"/>
      <c r="G495" s="129"/>
      <c r="H495" s="131"/>
      <c r="I495" s="129"/>
      <c r="J495" s="329"/>
      <c r="K495" s="329"/>
    </row>
    <row r="496" spans="1:11" ht="24" customHeight="1" x14ac:dyDescent="0.25">
      <c r="A496" s="111" t="s">
        <v>68</v>
      </c>
      <c r="B496" s="129">
        <f>C496</f>
        <v>9</v>
      </c>
      <c r="C496" s="129">
        <v>9</v>
      </c>
      <c r="D496" s="130"/>
      <c r="E496" s="129"/>
      <c r="F496" s="129"/>
      <c r="G496" s="129"/>
      <c r="H496" s="131"/>
      <c r="I496" s="129"/>
      <c r="J496" s="329"/>
      <c r="K496" s="329"/>
    </row>
    <row r="497" spans="1:11" ht="24" customHeight="1" x14ac:dyDescent="0.25">
      <c r="A497" s="726" t="s">
        <v>13</v>
      </c>
      <c r="B497" s="726"/>
      <c r="C497" s="726"/>
      <c r="D497" s="146" t="s">
        <v>155</v>
      </c>
      <c r="E497" s="100">
        <v>1.4</v>
      </c>
      <c r="F497" s="147">
        <v>0.2</v>
      </c>
      <c r="G497" s="147">
        <v>18.8</v>
      </c>
      <c r="H497" s="109">
        <v>82.6</v>
      </c>
      <c r="I497" s="147"/>
      <c r="J497" s="188"/>
      <c r="K497" s="188"/>
    </row>
    <row r="498" spans="1:11" ht="27.95" customHeight="1" x14ac:dyDescent="0.25">
      <c r="A498" s="715" t="s">
        <v>14</v>
      </c>
      <c r="B498" s="716"/>
      <c r="C498" s="716"/>
      <c r="D498" s="717"/>
      <c r="E498" s="149">
        <f>E497+E493+E477+E467+E449</f>
        <v>19.759999999999998</v>
      </c>
      <c r="F498" s="149">
        <f>F497+F493+F477+F467+F449</f>
        <v>19.200000000000003</v>
      </c>
      <c r="G498" s="149">
        <f>G497+G493+G477+G467+G449</f>
        <v>83.810000000000016</v>
      </c>
      <c r="H498" s="149">
        <f>H497+H493+H477+H467+H449</f>
        <v>572.43999999999994</v>
      </c>
      <c r="I498" s="149"/>
      <c r="J498" s="150"/>
      <c r="K498" s="150"/>
    </row>
    <row r="499" spans="1:11" ht="27.95" customHeight="1" x14ac:dyDescent="0.25">
      <c r="A499" s="729" t="s">
        <v>31</v>
      </c>
      <c r="B499" s="730"/>
      <c r="C499" s="730"/>
      <c r="D499" s="730"/>
      <c r="E499" s="730"/>
      <c r="F499" s="730"/>
      <c r="G499" s="730"/>
      <c r="H499" s="730"/>
      <c r="I499" s="730"/>
      <c r="J499" s="93"/>
      <c r="K499" s="93"/>
    </row>
    <row r="500" spans="1:11" ht="27.95" customHeight="1" x14ac:dyDescent="0.25">
      <c r="A500" s="687" t="s">
        <v>0</v>
      </c>
      <c r="B500" s="680" t="s">
        <v>1</v>
      </c>
      <c r="C500" s="680" t="s">
        <v>2</v>
      </c>
      <c r="D500" s="731" t="s">
        <v>3</v>
      </c>
      <c r="E500" s="732"/>
      <c r="F500" s="732"/>
      <c r="G500" s="732"/>
      <c r="H500" s="733"/>
      <c r="I500" s="201"/>
      <c r="J500" s="152"/>
      <c r="K500" s="152"/>
    </row>
    <row r="501" spans="1:11" ht="27.95" customHeight="1" x14ac:dyDescent="0.25">
      <c r="A501" s="705"/>
      <c r="B501" s="681"/>
      <c r="C501" s="681"/>
      <c r="D501" s="734" t="s">
        <v>4</v>
      </c>
      <c r="E501" s="687" t="s">
        <v>5</v>
      </c>
      <c r="F501" s="687" t="s">
        <v>6</v>
      </c>
      <c r="G501" s="687" t="s">
        <v>7</v>
      </c>
      <c r="H501" s="685" t="s">
        <v>8</v>
      </c>
      <c r="I501" s="799" t="s">
        <v>165</v>
      </c>
      <c r="J501" s="152"/>
      <c r="K501" s="152"/>
    </row>
    <row r="502" spans="1:11" ht="27.95" customHeight="1" x14ac:dyDescent="0.25">
      <c r="A502" s="688"/>
      <c r="B502" s="682"/>
      <c r="C502" s="682"/>
      <c r="D502" s="735"/>
      <c r="E502" s="688"/>
      <c r="F502" s="688"/>
      <c r="G502" s="688"/>
      <c r="H502" s="686"/>
      <c r="I502" s="800"/>
      <c r="J502" s="152"/>
      <c r="K502" s="152"/>
    </row>
    <row r="503" spans="1:11" ht="32.25" customHeight="1" x14ac:dyDescent="0.25">
      <c r="A503" s="243" t="s">
        <v>219</v>
      </c>
      <c r="B503" s="244"/>
      <c r="C503" s="244"/>
      <c r="D503" s="222">
        <v>60</v>
      </c>
      <c r="E503" s="245">
        <v>0.99</v>
      </c>
      <c r="F503" s="245">
        <v>3.05</v>
      </c>
      <c r="G503" s="245">
        <v>5.66</v>
      </c>
      <c r="H503" s="245">
        <v>54.48</v>
      </c>
      <c r="I503" s="101" t="s">
        <v>190</v>
      </c>
      <c r="J503" s="152"/>
      <c r="K503" s="152"/>
    </row>
    <row r="504" spans="1:11" ht="22.5" customHeight="1" x14ac:dyDescent="0.25">
      <c r="A504" s="119" t="s">
        <v>117</v>
      </c>
      <c r="B504" s="246">
        <f>C504*1.25</f>
        <v>60</v>
      </c>
      <c r="C504" s="246">
        <v>48</v>
      </c>
      <c r="D504" s="247"/>
      <c r="E504" s="248"/>
      <c r="F504" s="248"/>
      <c r="G504" s="248"/>
      <c r="H504" s="248"/>
      <c r="I504" s="115"/>
      <c r="J504" s="152"/>
      <c r="K504" s="152"/>
    </row>
    <row r="505" spans="1:11" ht="22.5" customHeight="1" x14ac:dyDescent="0.25">
      <c r="A505" s="115" t="s">
        <v>49</v>
      </c>
      <c r="B505" s="144">
        <f>C505*1.25</f>
        <v>7.5</v>
      </c>
      <c r="C505" s="144">
        <v>6</v>
      </c>
      <c r="D505" s="247"/>
      <c r="E505" s="248"/>
      <c r="F505" s="248"/>
      <c r="G505" s="248"/>
      <c r="H505" s="248"/>
      <c r="I505" s="115"/>
      <c r="J505" s="152"/>
      <c r="K505" s="152"/>
    </row>
    <row r="506" spans="1:11" ht="22.5" customHeight="1" x14ac:dyDescent="0.25">
      <c r="A506" s="115" t="s">
        <v>17</v>
      </c>
      <c r="B506" s="144">
        <f>C506*1.33</f>
        <v>7.98</v>
      </c>
      <c r="C506" s="144">
        <v>6</v>
      </c>
      <c r="D506" s="247"/>
      <c r="E506" s="248"/>
      <c r="F506" s="248"/>
      <c r="G506" s="248"/>
      <c r="H506" s="248"/>
      <c r="I506" s="115"/>
      <c r="J506" s="152"/>
      <c r="K506" s="152"/>
    </row>
    <row r="507" spans="1:11" ht="22.5" customHeight="1" x14ac:dyDescent="0.25">
      <c r="A507" s="115" t="s">
        <v>118</v>
      </c>
      <c r="B507" s="144">
        <v>0.15</v>
      </c>
      <c r="C507" s="144">
        <v>0.15</v>
      </c>
      <c r="D507" s="247"/>
      <c r="E507" s="248"/>
      <c r="F507" s="248"/>
      <c r="G507" s="248"/>
      <c r="H507" s="248"/>
      <c r="I507" s="115"/>
      <c r="J507" s="152"/>
      <c r="K507" s="152"/>
    </row>
    <row r="508" spans="1:11" ht="22.5" customHeight="1" x14ac:dyDescent="0.25">
      <c r="A508" s="115" t="s">
        <v>65</v>
      </c>
      <c r="B508" s="249">
        <v>2</v>
      </c>
      <c r="C508" s="249">
        <v>2</v>
      </c>
      <c r="D508" s="247"/>
      <c r="E508" s="248"/>
      <c r="F508" s="248"/>
      <c r="G508" s="248"/>
      <c r="H508" s="248"/>
      <c r="I508" s="115"/>
      <c r="J508" s="152"/>
      <c r="K508" s="152"/>
    </row>
    <row r="509" spans="1:11" ht="22.5" customHeight="1" x14ac:dyDescent="0.25">
      <c r="A509" s="250" t="s">
        <v>68</v>
      </c>
      <c r="B509" s="249">
        <f>C509</f>
        <v>3</v>
      </c>
      <c r="C509" s="249">
        <v>3</v>
      </c>
      <c r="D509" s="247"/>
      <c r="E509" s="248"/>
      <c r="F509" s="248"/>
      <c r="G509" s="248"/>
      <c r="H509" s="248"/>
      <c r="I509" s="101"/>
      <c r="J509" s="152"/>
      <c r="K509" s="152"/>
    </row>
    <row r="510" spans="1:11" ht="22.5" customHeight="1" x14ac:dyDescent="0.25">
      <c r="A510" s="250" t="s">
        <v>131</v>
      </c>
      <c r="B510" s="249">
        <f>C510*1.35</f>
        <v>1.35</v>
      </c>
      <c r="C510" s="249">
        <v>1</v>
      </c>
      <c r="D510" s="247"/>
      <c r="E510" s="248"/>
      <c r="F510" s="248"/>
      <c r="G510" s="248"/>
      <c r="H510" s="248"/>
      <c r="I510" s="101"/>
      <c r="J510" s="152"/>
      <c r="K510" s="152"/>
    </row>
    <row r="511" spans="1:11" ht="22.5" customHeight="1" x14ac:dyDescent="0.25">
      <c r="A511" s="250" t="s">
        <v>18</v>
      </c>
      <c r="B511" s="249">
        <f>C511</f>
        <v>3</v>
      </c>
      <c r="C511" s="249">
        <v>3</v>
      </c>
      <c r="D511" s="247"/>
      <c r="E511" s="248"/>
      <c r="F511" s="248"/>
      <c r="G511" s="248"/>
      <c r="H511" s="248"/>
      <c r="I511" s="101"/>
      <c r="J511" s="152"/>
      <c r="K511" s="152"/>
    </row>
    <row r="512" spans="1:11" ht="22.5" customHeight="1" x14ac:dyDescent="0.25">
      <c r="A512" s="169" t="s">
        <v>65</v>
      </c>
      <c r="B512" s="163">
        <f>C512</f>
        <v>1.98</v>
      </c>
      <c r="C512" s="163">
        <v>1.98</v>
      </c>
      <c r="D512" s="146"/>
      <c r="E512" s="100"/>
      <c r="F512" s="100"/>
      <c r="G512" s="100"/>
      <c r="H512" s="101"/>
      <c r="I512" s="101"/>
      <c r="J512" s="152"/>
      <c r="K512" s="152"/>
    </row>
    <row r="513" spans="1:11" ht="22.5" customHeight="1" x14ac:dyDescent="0.25">
      <c r="A513" s="674" t="s">
        <v>47</v>
      </c>
      <c r="B513" s="675"/>
      <c r="C513" s="675"/>
      <c r="D513" s="675"/>
      <c r="E513" s="675"/>
      <c r="F513" s="675"/>
      <c r="G513" s="675"/>
      <c r="H513" s="675"/>
      <c r="I513" s="676"/>
      <c r="J513" s="152"/>
      <c r="K513" s="152"/>
    </row>
    <row r="514" spans="1:11" ht="22.5" customHeight="1" x14ac:dyDescent="0.25">
      <c r="A514" s="331" t="s">
        <v>220</v>
      </c>
      <c r="B514" s="332">
        <f>C514*1.9</f>
        <v>114</v>
      </c>
      <c r="C514" s="138">
        <v>60</v>
      </c>
      <c r="D514" s="132">
        <v>60</v>
      </c>
      <c r="E514" s="133">
        <v>0.48</v>
      </c>
      <c r="F514" s="133">
        <v>0.06</v>
      </c>
      <c r="G514" s="133">
        <v>0.96</v>
      </c>
      <c r="H514" s="133">
        <v>6.36</v>
      </c>
      <c r="I514" s="330" t="s">
        <v>221</v>
      </c>
      <c r="J514" s="152"/>
      <c r="K514" s="152"/>
    </row>
    <row r="515" spans="1:11" ht="22.5" customHeight="1" x14ac:dyDescent="0.25">
      <c r="A515" s="674" t="s">
        <v>47</v>
      </c>
      <c r="B515" s="675"/>
      <c r="C515" s="675"/>
      <c r="D515" s="675"/>
      <c r="E515" s="675"/>
      <c r="F515" s="675"/>
      <c r="G515" s="675"/>
      <c r="H515" s="675"/>
      <c r="I515" s="676"/>
      <c r="J515" s="152"/>
      <c r="K515" s="152"/>
    </row>
    <row r="516" spans="1:11" ht="22.5" customHeight="1" x14ac:dyDescent="0.25">
      <c r="A516" s="567" t="s">
        <v>432</v>
      </c>
      <c r="B516" s="568"/>
      <c r="C516" s="568"/>
      <c r="D516" s="572">
        <v>60</v>
      </c>
      <c r="E516" s="561">
        <v>5.28</v>
      </c>
      <c r="F516" s="561">
        <v>4.84</v>
      </c>
      <c r="G516" s="561">
        <v>5.3</v>
      </c>
      <c r="H516" s="561">
        <v>65.12</v>
      </c>
      <c r="I516" s="505"/>
      <c r="J516" s="152"/>
      <c r="K516" s="152"/>
    </row>
    <row r="517" spans="1:11" ht="22.5" customHeight="1" x14ac:dyDescent="0.25">
      <c r="A517" s="573" t="s">
        <v>431</v>
      </c>
      <c r="B517" s="568">
        <f>C517</f>
        <v>40</v>
      </c>
      <c r="C517" s="569">
        <v>40</v>
      </c>
      <c r="D517" s="570"/>
      <c r="E517" s="571"/>
      <c r="F517" s="571"/>
      <c r="G517" s="571"/>
      <c r="H517" s="571"/>
      <c r="I517" s="505"/>
      <c r="J517" s="152"/>
      <c r="K517" s="152"/>
    </row>
    <row r="518" spans="1:11" ht="22.5" customHeight="1" x14ac:dyDescent="0.25">
      <c r="A518" s="128" t="s">
        <v>415</v>
      </c>
      <c r="B518" s="129">
        <f>C518*1.54</f>
        <v>30.8</v>
      </c>
      <c r="C518" s="505">
        <v>20</v>
      </c>
      <c r="D518" s="482"/>
      <c r="E518" s="202"/>
      <c r="F518" s="202"/>
      <c r="G518" s="202"/>
      <c r="H518" s="480"/>
      <c r="I518" s="97"/>
      <c r="J518" s="152"/>
      <c r="K518" s="152"/>
    </row>
    <row r="519" spans="1:11" ht="22.5" customHeight="1" x14ac:dyDescent="0.25">
      <c r="A519" s="333" t="s">
        <v>222</v>
      </c>
      <c r="B519" s="172"/>
      <c r="C519" s="334"/>
      <c r="D519" s="274" t="s">
        <v>151</v>
      </c>
      <c r="E519" s="202">
        <v>7.01</v>
      </c>
      <c r="F519" s="202">
        <v>10.02</v>
      </c>
      <c r="G519" s="202">
        <v>10.36</v>
      </c>
      <c r="H519" s="255">
        <v>152.78</v>
      </c>
      <c r="I519" s="97" t="s">
        <v>223</v>
      </c>
      <c r="J519" s="152"/>
      <c r="K519" s="152"/>
    </row>
    <row r="520" spans="1:11" ht="22.5" customHeight="1" x14ac:dyDescent="0.25">
      <c r="A520" s="335" t="s">
        <v>280</v>
      </c>
      <c r="B520" s="131">
        <f>C520*1.1</f>
        <v>53.900000000000006</v>
      </c>
      <c r="C520" s="334">
        <v>49</v>
      </c>
      <c r="D520" s="274"/>
      <c r="E520" s="202"/>
      <c r="F520" s="202"/>
      <c r="G520" s="202"/>
      <c r="H520" s="255"/>
      <c r="I520" s="97"/>
      <c r="J520" s="152"/>
      <c r="K520" s="152"/>
    </row>
    <row r="521" spans="1:11" ht="22.5" customHeight="1" x14ac:dyDescent="0.25">
      <c r="A521" s="336" t="s">
        <v>464</v>
      </c>
      <c r="B521" s="131">
        <f>C521*1.02</f>
        <v>20.399999999999999</v>
      </c>
      <c r="C521" s="337">
        <v>20</v>
      </c>
      <c r="D521" s="274"/>
      <c r="E521" s="202"/>
      <c r="F521" s="202"/>
      <c r="G521" s="202"/>
      <c r="H521" s="255"/>
      <c r="I521" s="97"/>
      <c r="J521" s="152"/>
      <c r="K521" s="152"/>
    </row>
    <row r="522" spans="1:11" ht="22.5" customHeight="1" x14ac:dyDescent="0.25">
      <c r="A522" s="336" t="s">
        <v>465</v>
      </c>
      <c r="B522" s="131">
        <f>C522*1.02</f>
        <v>55.08</v>
      </c>
      <c r="C522" s="337">
        <v>54</v>
      </c>
      <c r="D522" s="274"/>
      <c r="E522" s="202"/>
      <c r="F522" s="202"/>
      <c r="G522" s="202"/>
      <c r="H522" s="255"/>
      <c r="I522" s="97"/>
      <c r="J522" s="152"/>
      <c r="K522" s="152"/>
    </row>
    <row r="523" spans="1:11" ht="22.5" customHeight="1" x14ac:dyDescent="0.25">
      <c r="A523" s="176" t="s">
        <v>150</v>
      </c>
      <c r="B523" s="172">
        <f>C523</f>
        <v>13.5</v>
      </c>
      <c r="C523" s="172">
        <v>13.5</v>
      </c>
      <c r="D523" s="274"/>
      <c r="E523" s="202"/>
      <c r="F523" s="202"/>
      <c r="G523" s="202"/>
      <c r="H523" s="101"/>
      <c r="I523" s="97"/>
      <c r="J523" s="152"/>
      <c r="K523" s="152"/>
    </row>
    <row r="524" spans="1:11" ht="22.5" customHeight="1" x14ac:dyDescent="0.25">
      <c r="A524" s="176" t="s">
        <v>122</v>
      </c>
      <c r="B524" s="172">
        <f>C524</f>
        <v>10</v>
      </c>
      <c r="C524" s="172">
        <v>10</v>
      </c>
      <c r="D524" s="274"/>
      <c r="E524" s="202"/>
      <c r="F524" s="202"/>
      <c r="G524" s="202"/>
      <c r="H524" s="255"/>
      <c r="I524" s="97"/>
      <c r="J524" s="152"/>
      <c r="K524" s="152"/>
    </row>
    <row r="525" spans="1:11" ht="22.5" customHeight="1" x14ac:dyDescent="0.25">
      <c r="A525" s="176" t="s">
        <v>24</v>
      </c>
      <c r="B525" s="288">
        <f>C525*1.19</f>
        <v>8.9249999999999989</v>
      </c>
      <c r="C525" s="172">
        <v>7.5</v>
      </c>
      <c r="D525" s="274"/>
      <c r="E525" s="202"/>
      <c r="F525" s="202"/>
      <c r="G525" s="202"/>
      <c r="H525" s="255"/>
      <c r="I525" s="97"/>
      <c r="J525" s="152"/>
      <c r="K525" s="152"/>
    </row>
    <row r="526" spans="1:11" ht="22.5" customHeight="1" x14ac:dyDescent="0.25">
      <c r="A526" s="176" t="s">
        <v>33</v>
      </c>
      <c r="B526" s="172">
        <f>C526</f>
        <v>0.8</v>
      </c>
      <c r="C526" s="172">
        <v>0.8</v>
      </c>
      <c r="D526" s="274"/>
      <c r="E526" s="202"/>
      <c r="F526" s="202"/>
      <c r="G526" s="202"/>
      <c r="H526" s="255"/>
      <c r="I526" s="97"/>
      <c r="J526" s="152"/>
      <c r="K526" s="152"/>
    </row>
    <row r="527" spans="1:11" ht="22.5" customHeight="1" x14ac:dyDescent="0.25">
      <c r="A527" s="176" t="s">
        <v>71</v>
      </c>
      <c r="B527" s="172">
        <f>C527</f>
        <v>3</v>
      </c>
      <c r="C527" s="172">
        <v>3</v>
      </c>
      <c r="D527" s="274"/>
      <c r="E527" s="202"/>
      <c r="F527" s="202"/>
      <c r="G527" s="202"/>
      <c r="H527" s="255"/>
      <c r="I527" s="97"/>
      <c r="J527" s="152"/>
      <c r="K527" s="152"/>
    </row>
    <row r="528" spans="1:11" ht="22.5" customHeight="1" x14ac:dyDescent="0.25">
      <c r="A528" s="467" t="s">
        <v>76</v>
      </c>
      <c r="B528" s="172">
        <f>C528</f>
        <v>5</v>
      </c>
      <c r="C528" s="172">
        <v>5</v>
      </c>
      <c r="D528" s="274"/>
      <c r="E528" s="202"/>
      <c r="F528" s="202"/>
      <c r="G528" s="202"/>
      <c r="H528" s="255"/>
      <c r="I528" s="97"/>
      <c r="J528" s="152"/>
      <c r="K528" s="152"/>
    </row>
    <row r="529" spans="1:11" ht="22.5" customHeight="1" x14ac:dyDescent="0.25">
      <c r="A529" s="338" t="s">
        <v>43</v>
      </c>
      <c r="B529" s="172"/>
      <c r="C529" s="147">
        <f>C528+C527+C525+C524+C523+C521+C520</f>
        <v>108</v>
      </c>
      <c r="D529" s="274"/>
      <c r="E529" s="202"/>
      <c r="F529" s="202"/>
      <c r="G529" s="202"/>
      <c r="H529" s="255"/>
      <c r="I529" s="97"/>
      <c r="J529" s="152"/>
      <c r="K529" s="152"/>
    </row>
    <row r="530" spans="1:11" ht="22.5" customHeight="1" x14ac:dyDescent="0.25">
      <c r="A530" s="176" t="s">
        <v>62</v>
      </c>
      <c r="B530" s="172">
        <f>C530</f>
        <v>0.65</v>
      </c>
      <c r="C530" s="172">
        <v>0.65</v>
      </c>
      <c r="D530" s="274"/>
      <c r="E530" s="202"/>
      <c r="F530" s="202"/>
      <c r="G530" s="202"/>
      <c r="H530" s="255"/>
      <c r="I530" s="97"/>
      <c r="J530" s="152"/>
      <c r="K530" s="152"/>
    </row>
    <row r="531" spans="1:11" ht="22.5" customHeight="1" x14ac:dyDescent="0.25">
      <c r="A531" s="338" t="s">
        <v>226</v>
      </c>
      <c r="B531" s="172"/>
      <c r="C531" s="339">
        <v>30</v>
      </c>
      <c r="D531" s="172"/>
      <c r="E531" s="202"/>
      <c r="F531" s="202"/>
      <c r="G531" s="202"/>
      <c r="H531" s="255"/>
      <c r="I531" s="97" t="s">
        <v>227</v>
      </c>
      <c r="J531" s="152"/>
      <c r="K531" s="152"/>
    </row>
    <row r="532" spans="1:11" ht="22.5" customHeight="1" x14ac:dyDescent="0.25">
      <c r="A532" s="176" t="s">
        <v>90</v>
      </c>
      <c r="B532" s="172">
        <f>C532*1.05</f>
        <v>8.4</v>
      </c>
      <c r="C532" s="172">
        <v>8</v>
      </c>
      <c r="D532" s="172"/>
      <c r="E532" s="202"/>
      <c r="F532" s="202"/>
      <c r="G532" s="202"/>
      <c r="H532" s="255"/>
      <c r="I532" s="97"/>
      <c r="J532" s="152"/>
      <c r="K532" s="152"/>
    </row>
    <row r="533" spans="1:11" ht="22.5" customHeight="1" x14ac:dyDescent="0.25">
      <c r="A533" s="467" t="s">
        <v>76</v>
      </c>
      <c r="B533" s="172">
        <f>C533</f>
        <v>2.25</v>
      </c>
      <c r="C533" s="172">
        <v>2.25</v>
      </c>
      <c r="D533" s="172"/>
      <c r="E533" s="202"/>
      <c r="F533" s="202"/>
      <c r="G533" s="202"/>
      <c r="H533" s="255"/>
      <c r="I533" s="97"/>
      <c r="J533" s="152"/>
      <c r="K533" s="152"/>
    </row>
    <row r="534" spans="1:11" ht="22.5" customHeight="1" x14ac:dyDescent="0.25">
      <c r="A534" s="176" t="s">
        <v>65</v>
      </c>
      <c r="B534" s="172">
        <f>C534</f>
        <v>22.5</v>
      </c>
      <c r="C534" s="172">
        <v>22.5</v>
      </c>
      <c r="D534" s="172"/>
      <c r="E534" s="202"/>
      <c r="F534" s="202"/>
      <c r="G534" s="202"/>
      <c r="H534" s="255"/>
      <c r="I534" s="97"/>
      <c r="J534" s="152"/>
      <c r="K534" s="152"/>
    </row>
    <row r="535" spans="1:11" ht="22.5" customHeight="1" x14ac:dyDescent="0.25">
      <c r="A535" s="697" t="s">
        <v>224</v>
      </c>
      <c r="B535" s="697"/>
      <c r="C535" s="697"/>
      <c r="D535" s="339">
        <v>150</v>
      </c>
      <c r="E535" s="100">
        <v>4</v>
      </c>
      <c r="F535" s="100">
        <v>5.28</v>
      </c>
      <c r="G535" s="100">
        <v>28.62</v>
      </c>
      <c r="H535" s="101">
        <v>187.05</v>
      </c>
      <c r="I535" s="100" t="s">
        <v>225</v>
      </c>
      <c r="J535" s="329"/>
      <c r="K535" s="329"/>
    </row>
    <row r="536" spans="1:11" ht="22.5" customHeight="1" x14ac:dyDescent="0.25">
      <c r="A536" s="169" t="s">
        <v>26</v>
      </c>
      <c r="B536" s="163">
        <f>C536</f>
        <v>52.5</v>
      </c>
      <c r="C536" s="163">
        <v>52.5</v>
      </c>
      <c r="D536" s="172"/>
      <c r="E536" s="163"/>
      <c r="F536" s="163"/>
      <c r="G536" s="163"/>
      <c r="H536" s="144"/>
      <c r="I536" s="183"/>
      <c r="J536" s="329"/>
      <c r="K536" s="329"/>
    </row>
    <row r="537" spans="1:11" ht="22.5" customHeight="1" x14ac:dyDescent="0.25">
      <c r="A537" s="169" t="s">
        <v>10</v>
      </c>
      <c r="B537" s="163">
        <v>106.5</v>
      </c>
      <c r="C537" s="163">
        <v>106.5</v>
      </c>
      <c r="D537" s="172"/>
      <c r="E537" s="163"/>
      <c r="F537" s="163"/>
      <c r="G537" s="163"/>
      <c r="H537" s="144"/>
      <c r="I537" s="183"/>
      <c r="J537" s="329"/>
      <c r="K537" s="329"/>
    </row>
    <row r="538" spans="1:11" ht="22.5" customHeight="1" x14ac:dyDescent="0.25">
      <c r="A538" s="119" t="s">
        <v>66</v>
      </c>
      <c r="B538" s="163">
        <f>C538</f>
        <v>4</v>
      </c>
      <c r="C538" s="163">
        <v>4</v>
      </c>
      <c r="D538" s="172"/>
      <c r="E538" s="163"/>
      <c r="F538" s="163"/>
      <c r="G538" s="163"/>
      <c r="H538" s="144"/>
      <c r="I538" s="163"/>
      <c r="J538" s="329"/>
      <c r="K538" s="329"/>
    </row>
    <row r="539" spans="1:11" ht="22.5" customHeight="1" x14ac:dyDescent="0.25">
      <c r="A539" s="128" t="s">
        <v>33</v>
      </c>
      <c r="B539" s="129">
        <f>C539</f>
        <v>1.5</v>
      </c>
      <c r="C539" s="129">
        <v>1.5</v>
      </c>
      <c r="D539" s="130"/>
      <c r="E539" s="129"/>
      <c r="F539" s="129"/>
      <c r="G539" s="129"/>
      <c r="H539" s="131"/>
      <c r="I539" s="341"/>
      <c r="J539" s="329"/>
      <c r="K539" s="329"/>
    </row>
    <row r="540" spans="1:11" ht="22.5" customHeight="1" x14ac:dyDescent="0.25">
      <c r="A540" s="674" t="s">
        <v>47</v>
      </c>
      <c r="B540" s="675"/>
      <c r="C540" s="675"/>
      <c r="D540" s="675"/>
      <c r="E540" s="675"/>
      <c r="F540" s="675"/>
      <c r="G540" s="675"/>
      <c r="H540" s="675"/>
      <c r="I540" s="676"/>
      <c r="J540" s="152"/>
      <c r="K540" s="152"/>
    </row>
    <row r="541" spans="1:11" ht="22.5" customHeight="1" x14ac:dyDescent="0.25">
      <c r="A541" s="692" t="s">
        <v>423</v>
      </c>
      <c r="B541" s="692"/>
      <c r="C541" s="692"/>
      <c r="D541" s="551">
        <v>200</v>
      </c>
      <c r="E541" s="552">
        <v>0.08</v>
      </c>
      <c r="F541" s="552">
        <v>0.08</v>
      </c>
      <c r="G541" s="552">
        <v>13.94</v>
      </c>
      <c r="H541" s="552">
        <v>67.28</v>
      </c>
      <c r="I541" s="129"/>
      <c r="J541" s="152"/>
      <c r="K541" s="152"/>
    </row>
    <row r="542" spans="1:11" ht="22.5" customHeight="1" x14ac:dyDescent="0.25">
      <c r="A542" s="553" t="s">
        <v>424</v>
      </c>
      <c r="B542" s="554">
        <f>C542*1.13</f>
        <v>27.119999999999997</v>
      </c>
      <c r="C542" s="554">
        <v>24</v>
      </c>
      <c r="D542" s="555"/>
      <c r="E542" s="552"/>
      <c r="F542" s="552"/>
      <c r="G542" s="552"/>
      <c r="H542" s="552"/>
      <c r="I542" s="129"/>
      <c r="J542" s="152"/>
      <c r="K542" s="152"/>
    </row>
    <row r="543" spans="1:11" ht="22.5" customHeight="1" x14ac:dyDescent="0.25">
      <c r="A543" s="553" t="s">
        <v>68</v>
      </c>
      <c r="B543" s="474">
        <f>C543</f>
        <v>9</v>
      </c>
      <c r="C543" s="474">
        <v>9</v>
      </c>
      <c r="D543" s="555"/>
      <c r="E543" s="552"/>
      <c r="F543" s="552"/>
      <c r="G543" s="552"/>
      <c r="H543" s="552"/>
      <c r="I543" s="129"/>
      <c r="J543" s="152"/>
      <c r="K543" s="152"/>
    </row>
    <row r="544" spans="1:11" ht="22.5" customHeight="1" x14ac:dyDescent="0.25">
      <c r="A544" s="553" t="s">
        <v>10</v>
      </c>
      <c r="B544" s="556">
        <f>C544</f>
        <v>200</v>
      </c>
      <c r="C544" s="556">
        <v>200</v>
      </c>
      <c r="D544" s="555"/>
      <c r="E544" s="552"/>
      <c r="F544" s="552"/>
      <c r="G544" s="552"/>
      <c r="H544" s="552"/>
      <c r="I544" s="129"/>
      <c r="J544" s="152"/>
      <c r="K544" s="152"/>
    </row>
    <row r="545" spans="1:11" ht="22.5" customHeight="1" x14ac:dyDescent="0.25">
      <c r="A545" s="706" t="s">
        <v>199</v>
      </c>
      <c r="B545" s="707"/>
      <c r="C545" s="708"/>
      <c r="D545" s="171">
        <v>200</v>
      </c>
      <c r="E545" s="109">
        <v>0.01</v>
      </c>
      <c r="F545" s="109">
        <v>0</v>
      </c>
      <c r="G545" s="109">
        <v>9.98</v>
      </c>
      <c r="H545" s="109">
        <v>39.979999999999997</v>
      </c>
      <c r="I545" s="100" t="s">
        <v>200</v>
      </c>
      <c r="J545" s="152"/>
      <c r="K545" s="152"/>
    </row>
    <row r="546" spans="1:11" ht="22.5" customHeight="1" x14ac:dyDescent="0.25">
      <c r="A546" s="128" t="s">
        <v>63</v>
      </c>
      <c r="B546" s="129">
        <f>C546</f>
        <v>0.5</v>
      </c>
      <c r="C546" s="129">
        <v>0.5</v>
      </c>
      <c r="D546" s="130"/>
      <c r="E546" s="129"/>
      <c r="F546" s="129"/>
      <c r="G546" s="129"/>
      <c r="H546" s="131"/>
      <c r="I546" s="129"/>
      <c r="J546" s="152"/>
      <c r="K546" s="152"/>
    </row>
    <row r="547" spans="1:11" ht="22.5" customHeight="1" x14ac:dyDescent="0.25">
      <c r="A547" s="128" t="s">
        <v>10</v>
      </c>
      <c r="B547" s="129">
        <f>C547</f>
        <v>200</v>
      </c>
      <c r="C547" s="129">
        <v>200</v>
      </c>
      <c r="D547" s="130"/>
      <c r="E547" s="129"/>
      <c r="F547" s="129"/>
      <c r="G547" s="129"/>
      <c r="H547" s="131"/>
      <c r="I547" s="129"/>
      <c r="J547" s="152"/>
      <c r="K547" s="152"/>
    </row>
    <row r="548" spans="1:11" ht="22.5" customHeight="1" x14ac:dyDescent="0.25">
      <c r="A548" s="111" t="s">
        <v>68</v>
      </c>
      <c r="B548" s="129">
        <f>C548</f>
        <v>9</v>
      </c>
      <c r="C548" s="129">
        <v>9</v>
      </c>
      <c r="D548" s="130"/>
      <c r="E548" s="129"/>
      <c r="F548" s="129"/>
      <c r="G548" s="129"/>
      <c r="H548" s="131"/>
      <c r="I548" s="129"/>
      <c r="J548" s="152"/>
      <c r="K548" s="152"/>
    </row>
    <row r="549" spans="1:11" ht="30.75" customHeight="1" x14ac:dyDescent="0.25">
      <c r="A549" s="701" t="s">
        <v>13</v>
      </c>
      <c r="B549" s="702"/>
      <c r="C549" s="703"/>
      <c r="D549" s="146" t="s">
        <v>136</v>
      </c>
      <c r="E549" s="100">
        <v>0.7</v>
      </c>
      <c r="F549" s="147">
        <v>0.1</v>
      </c>
      <c r="G549" s="147">
        <v>9.4</v>
      </c>
      <c r="H549" s="109">
        <v>41.3</v>
      </c>
      <c r="I549" s="147"/>
      <c r="J549" s="152"/>
      <c r="K549" s="152"/>
    </row>
    <row r="550" spans="1:11" ht="32.25" customHeight="1" x14ac:dyDescent="0.25">
      <c r="A550" s="701" t="s">
        <v>120</v>
      </c>
      <c r="B550" s="702"/>
      <c r="C550" s="703"/>
      <c r="D550" s="146" t="s">
        <v>53</v>
      </c>
      <c r="E550" s="100">
        <v>1.97</v>
      </c>
      <c r="F550" s="147">
        <v>0.22</v>
      </c>
      <c r="G550" s="100">
        <v>13.28</v>
      </c>
      <c r="H550" s="101">
        <v>56.74</v>
      </c>
      <c r="I550" s="100"/>
      <c r="J550" s="188"/>
      <c r="K550" s="188"/>
    </row>
    <row r="551" spans="1:11" ht="27.95" customHeight="1" x14ac:dyDescent="0.25">
      <c r="A551" s="715" t="s">
        <v>14</v>
      </c>
      <c r="B551" s="716"/>
      <c r="C551" s="716"/>
      <c r="D551" s="717"/>
      <c r="E551" s="149">
        <f>E550+E549+E541+E535+E519+E516</f>
        <v>19.04</v>
      </c>
      <c r="F551" s="149">
        <f>F550+F549+F541+F535+F519+F516</f>
        <v>20.54</v>
      </c>
      <c r="G551" s="149">
        <f>G550+G549+G541+G535+G519+G516</f>
        <v>80.899999999999991</v>
      </c>
      <c r="H551" s="149">
        <f>H550+H549+H541+H535+H519+H516</f>
        <v>570.27</v>
      </c>
      <c r="I551" s="149"/>
      <c r="J551" s="291"/>
      <c r="K551" s="291"/>
    </row>
    <row r="552" spans="1:11" ht="27.95" customHeight="1" x14ac:dyDescent="0.25">
      <c r="A552" s="500" t="s">
        <v>412</v>
      </c>
      <c r="B552" s="656"/>
      <c r="C552" s="656"/>
      <c r="D552" s="656"/>
      <c r="E552" s="657">
        <f>E551+E498+E437+E380+E345</f>
        <v>96.259999999999991</v>
      </c>
      <c r="F552" s="657">
        <f>F551+F498+F437+F380+F345</f>
        <v>98.53</v>
      </c>
      <c r="G552" s="657">
        <f>G551+G498+G437+G380+G345</f>
        <v>418.58999999999992</v>
      </c>
      <c r="H552" s="658">
        <f>H551+H498+H437+H380+H345</f>
        <v>2937.43</v>
      </c>
      <c r="I552" s="658"/>
      <c r="J552" s="291"/>
      <c r="K552" s="291"/>
    </row>
    <row r="553" spans="1:11" ht="27.95" customHeight="1" x14ac:dyDescent="0.25">
      <c r="A553" s="497" t="s">
        <v>413</v>
      </c>
      <c r="B553" s="498"/>
      <c r="C553" s="498"/>
      <c r="D553" s="498"/>
      <c r="E553" s="499">
        <f>E552/5</f>
        <v>19.251999999999999</v>
      </c>
      <c r="F553" s="499">
        <f>F552/5</f>
        <v>19.706</v>
      </c>
      <c r="G553" s="499">
        <f>G552/5</f>
        <v>83.717999999999989</v>
      </c>
      <c r="H553" s="499">
        <f>H552/5</f>
        <v>587.48599999999999</v>
      </c>
      <c r="I553" s="659"/>
      <c r="J553" s="291"/>
      <c r="K553" s="291"/>
    </row>
    <row r="554" spans="1:11" ht="27.95" customHeight="1" x14ac:dyDescent="0.25">
      <c r="A554" s="342"/>
      <c r="B554" s="343"/>
      <c r="C554" s="343"/>
      <c r="D554" s="343"/>
      <c r="E554" s="343"/>
      <c r="F554" s="343" t="s">
        <v>92</v>
      </c>
      <c r="G554" s="343"/>
      <c r="H554" s="343"/>
      <c r="I554" s="343"/>
      <c r="J554" s="291"/>
      <c r="K554" s="291"/>
    </row>
    <row r="555" spans="1:11" ht="27.95" customHeight="1" x14ac:dyDescent="0.25">
      <c r="A555" s="693" t="s">
        <v>0</v>
      </c>
      <c r="B555" s="718" t="s">
        <v>1</v>
      </c>
      <c r="C555" s="718" t="s">
        <v>2</v>
      </c>
      <c r="D555" s="693" t="s">
        <v>3</v>
      </c>
      <c r="E555" s="693"/>
      <c r="F555" s="693"/>
      <c r="G555" s="693"/>
      <c r="H555" s="693"/>
      <c r="I555" s="344"/>
      <c r="J555" s="291"/>
      <c r="K555" s="291"/>
    </row>
    <row r="556" spans="1:11" ht="27.95" customHeight="1" x14ac:dyDescent="0.25">
      <c r="A556" s="693"/>
      <c r="B556" s="718"/>
      <c r="C556" s="718"/>
      <c r="D556" s="714" t="s">
        <v>4</v>
      </c>
      <c r="E556" s="693" t="s">
        <v>5</v>
      </c>
      <c r="F556" s="693" t="s">
        <v>6</v>
      </c>
      <c r="G556" s="693" t="s">
        <v>7</v>
      </c>
      <c r="H556" s="704" t="s">
        <v>8</v>
      </c>
      <c r="I556" s="709" t="s">
        <v>165</v>
      </c>
      <c r="J556" s="291"/>
      <c r="K556" s="291"/>
    </row>
    <row r="557" spans="1:11" ht="27.95" customHeight="1" x14ac:dyDescent="0.25">
      <c r="A557" s="693"/>
      <c r="B557" s="718"/>
      <c r="C557" s="718"/>
      <c r="D557" s="714"/>
      <c r="E557" s="693"/>
      <c r="F557" s="693"/>
      <c r="G557" s="693"/>
      <c r="H557" s="704"/>
      <c r="I557" s="710"/>
      <c r="J557" s="291"/>
      <c r="K557" s="291"/>
    </row>
    <row r="558" spans="1:11" ht="22.5" customHeight="1" x14ac:dyDescent="0.25">
      <c r="A558" s="720" t="s">
        <v>235</v>
      </c>
      <c r="B558" s="721"/>
      <c r="C558" s="722"/>
      <c r="D558" s="346" t="s">
        <v>237</v>
      </c>
      <c r="E558" s="347">
        <v>1.6</v>
      </c>
      <c r="F558" s="347">
        <v>8.6999999999999993</v>
      </c>
      <c r="G558" s="347">
        <v>9.9</v>
      </c>
      <c r="H558" s="347">
        <v>124</v>
      </c>
      <c r="I558" s="345" t="s">
        <v>437</v>
      </c>
      <c r="J558" s="291"/>
      <c r="K558" s="291"/>
    </row>
    <row r="559" spans="1:11" ht="22.5" customHeight="1" x14ac:dyDescent="0.3">
      <c r="A559" s="260" t="s">
        <v>150</v>
      </c>
      <c r="B559" s="312">
        <f>C559</f>
        <v>20</v>
      </c>
      <c r="C559" s="312">
        <v>20</v>
      </c>
      <c r="D559" s="236"/>
      <c r="E559" s="236"/>
      <c r="F559" s="236"/>
      <c r="G559" s="236"/>
      <c r="H559" s="236"/>
      <c r="I559" s="345"/>
      <c r="J559" s="291"/>
      <c r="K559" s="291"/>
    </row>
    <row r="560" spans="1:11" ht="22.5" customHeight="1" x14ac:dyDescent="0.3">
      <c r="A560" s="260" t="s">
        <v>128</v>
      </c>
      <c r="B560" s="312">
        <f>C560</f>
        <v>10</v>
      </c>
      <c r="C560" s="312">
        <v>10</v>
      </c>
      <c r="D560" s="236"/>
      <c r="E560" s="236"/>
      <c r="F560" s="236"/>
      <c r="G560" s="236"/>
      <c r="H560" s="236"/>
      <c r="I560" s="345"/>
      <c r="J560" s="291"/>
      <c r="K560" s="291"/>
    </row>
    <row r="561" spans="1:11" ht="22.5" customHeight="1" x14ac:dyDescent="0.25">
      <c r="A561" s="674" t="s">
        <v>47</v>
      </c>
      <c r="B561" s="675"/>
      <c r="C561" s="675"/>
      <c r="D561" s="675"/>
      <c r="E561" s="675"/>
      <c r="F561" s="675"/>
      <c r="G561" s="675"/>
      <c r="H561" s="675"/>
      <c r="I561" s="676"/>
      <c r="J561" s="291"/>
      <c r="K561" s="291"/>
    </row>
    <row r="562" spans="1:11" ht="22.5" customHeight="1" x14ac:dyDescent="0.25">
      <c r="A562" s="694" t="s">
        <v>381</v>
      </c>
      <c r="B562" s="695"/>
      <c r="C562" s="696"/>
      <c r="D562" s="99" t="s">
        <v>383</v>
      </c>
      <c r="E562" s="109">
        <v>1.3</v>
      </c>
      <c r="F562" s="109">
        <v>0.2</v>
      </c>
      <c r="G562" s="109">
        <v>9.1999999999999993</v>
      </c>
      <c r="H562" s="109">
        <v>44.4</v>
      </c>
      <c r="I562" s="102" t="s">
        <v>436</v>
      </c>
      <c r="J562" s="291"/>
      <c r="K562" s="291"/>
    </row>
    <row r="563" spans="1:11" ht="22.5" customHeight="1" x14ac:dyDescent="0.25">
      <c r="A563" s="104" t="s">
        <v>157</v>
      </c>
      <c r="B563" s="105">
        <f>C563</f>
        <v>17</v>
      </c>
      <c r="C563" s="105">
        <v>17</v>
      </c>
      <c r="D563" s="106"/>
      <c r="E563" s="107"/>
      <c r="F563" s="107"/>
      <c r="G563" s="107"/>
      <c r="H563" s="107"/>
      <c r="I563" s="97"/>
      <c r="J563" s="291"/>
      <c r="K563" s="291"/>
    </row>
    <row r="564" spans="1:11" ht="22.5" customHeight="1" x14ac:dyDescent="0.25">
      <c r="A564" s="208" t="s">
        <v>382</v>
      </c>
      <c r="B564" s="172">
        <f>C564</f>
        <v>15</v>
      </c>
      <c r="C564" s="172">
        <v>15</v>
      </c>
      <c r="D564" s="273"/>
      <c r="E564" s="274"/>
      <c r="F564" s="274"/>
      <c r="G564" s="274"/>
      <c r="H564" s="106"/>
      <c r="I564" s="97"/>
      <c r="J564" s="291"/>
      <c r="K564" s="291"/>
    </row>
    <row r="565" spans="1:11" ht="22.5" customHeight="1" x14ac:dyDescent="0.25">
      <c r="A565" s="723" t="s">
        <v>233</v>
      </c>
      <c r="B565" s="724"/>
      <c r="C565" s="725"/>
      <c r="D565" s="99" t="s">
        <v>434</v>
      </c>
      <c r="E565" s="109">
        <v>2.0099999999999998</v>
      </c>
      <c r="F565" s="109"/>
      <c r="G565" s="109">
        <v>29.53</v>
      </c>
      <c r="H565" s="109">
        <v>180</v>
      </c>
      <c r="I565" s="110" t="s">
        <v>234</v>
      </c>
      <c r="J565" s="291"/>
      <c r="K565" s="291"/>
    </row>
    <row r="566" spans="1:11" ht="22.5" customHeight="1" x14ac:dyDescent="0.25">
      <c r="A566" s="111" t="s">
        <v>146</v>
      </c>
      <c r="B566" s="112">
        <f>C566</f>
        <v>25</v>
      </c>
      <c r="C566" s="112">
        <v>25</v>
      </c>
      <c r="D566" s="113"/>
      <c r="E566" s="113"/>
      <c r="F566" s="113"/>
      <c r="G566" s="113"/>
      <c r="H566" s="113"/>
      <c r="I566" s="114"/>
      <c r="J566" s="291"/>
      <c r="K566" s="291"/>
    </row>
    <row r="567" spans="1:11" ht="22.5" customHeight="1" x14ac:dyDescent="0.25">
      <c r="A567" s="115" t="s">
        <v>65</v>
      </c>
      <c r="B567" s="112">
        <f>C567</f>
        <v>86</v>
      </c>
      <c r="C567" s="116">
        <v>86</v>
      </c>
      <c r="D567" s="113"/>
      <c r="E567" s="113"/>
      <c r="F567" s="113"/>
      <c r="G567" s="113"/>
      <c r="H567" s="113"/>
      <c r="I567" s="97"/>
      <c r="J567" s="291"/>
      <c r="K567" s="291"/>
    </row>
    <row r="568" spans="1:11" ht="22.5" customHeight="1" x14ac:dyDescent="0.25">
      <c r="A568" s="117" t="s">
        <v>39</v>
      </c>
      <c r="B568" s="112">
        <f>C568</f>
        <v>96</v>
      </c>
      <c r="C568" s="116">
        <v>96</v>
      </c>
      <c r="D568" s="113"/>
      <c r="E568" s="113"/>
      <c r="F568" s="113"/>
      <c r="G568" s="113"/>
      <c r="H568" s="113"/>
      <c r="I568" s="97"/>
      <c r="J568" s="291"/>
      <c r="K568" s="291"/>
    </row>
    <row r="569" spans="1:11" ht="22.5" customHeight="1" x14ac:dyDescent="0.25">
      <c r="A569" s="111" t="s">
        <v>68</v>
      </c>
      <c r="B569" s="112">
        <f>C569</f>
        <v>5</v>
      </c>
      <c r="C569" s="112">
        <v>5</v>
      </c>
      <c r="D569" s="113"/>
      <c r="E569" s="113"/>
      <c r="F569" s="113"/>
      <c r="G569" s="113"/>
      <c r="H569" s="113"/>
      <c r="I569" s="97"/>
      <c r="J569" s="291"/>
      <c r="K569" s="291"/>
    </row>
    <row r="570" spans="1:11" ht="22.5" customHeight="1" x14ac:dyDescent="0.25">
      <c r="A570" s="118" t="s">
        <v>69</v>
      </c>
      <c r="B570" s="112"/>
      <c r="C570" s="112">
        <v>200</v>
      </c>
      <c r="D570" s="113"/>
      <c r="E570" s="113"/>
      <c r="F570" s="113"/>
      <c r="G570" s="113"/>
      <c r="H570" s="113"/>
      <c r="I570" s="97"/>
      <c r="J570" s="291"/>
      <c r="K570" s="291"/>
    </row>
    <row r="571" spans="1:11" ht="22.5" customHeight="1" x14ac:dyDescent="0.25">
      <c r="A571" s="119" t="s">
        <v>66</v>
      </c>
      <c r="B571" s="105">
        <f>C571</f>
        <v>3</v>
      </c>
      <c r="C571" s="105">
        <v>3</v>
      </c>
      <c r="D571" s="113"/>
      <c r="E571" s="113"/>
      <c r="F571" s="113"/>
      <c r="G571" s="113"/>
      <c r="H571" s="113"/>
      <c r="I571" s="97"/>
      <c r="J571" s="291"/>
      <c r="K571" s="291"/>
    </row>
    <row r="572" spans="1:11" ht="22.5" customHeight="1" x14ac:dyDescent="0.25">
      <c r="A572" s="457" t="s">
        <v>388</v>
      </c>
      <c r="B572" s="458"/>
      <c r="C572" s="458"/>
      <c r="D572" s="459" t="s">
        <v>386</v>
      </c>
      <c r="E572" s="541">
        <v>14.79</v>
      </c>
      <c r="F572" s="541">
        <v>4.3600000000000003</v>
      </c>
      <c r="G572" s="541">
        <v>20.86</v>
      </c>
      <c r="H572" s="121">
        <v>227.45</v>
      </c>
      <c r="I572" s="122" t="s">
        <v>435</v>
      </c>
      <c r="J572" s="291"/>
      <c r="K572" s="291"/>
    </row>
    <row r="573" spans="1:11" ht="22.5" customHeight="1" x14ac:dyDescent="0.25">
      <c r="A573" s="460" t="s">
        <v>125</v>
      </c>
      <c r="B573" s="461">
        <f>C573*1.01</f>
        <v>101</v>
      </c>
      <c r="C573" s="462">
        <v>100</v>
      </c>
      <c r="D573" s="463"/>
      <c r="E573" s="463"/>
      <c r="F573" s="463"/>
      <c r="G573" s="463"/>
      <c r="H573" s="463"/>
      <c r="I573" s="113"/>
      <c r="J573" s="291"/>
      <c r="K573" s="291"/>
    </row>
    <row r="574" spans="1:11" ht="22.5" customHeight="1" x14ac:dyDescent="0.25">
      <c r="A574" s="464" t="s">
        <v>71</v>
      </c>
      <c r="B574" s="465">
        <f>C574</f>
        <v>3.33</v>
      </c>
      <c r="C574" s="465">
        <v>3.33</v>
      </c>
      <c r="D574" s="463"/>
      <c r="E574" s="463"/>
      <c r="F574" s="463"/>
      <c r="G574" s="463"/>
      <c r="H574" s="466"/>
      <c r="I574" s="97"/>
      <c r="J574" s="291"/>
      <c r="K574" s="291"/>
    </row>
    <row r="575" spans="1:11" ht="22.5" customHeight="1" x14ac:dyDescent="0.25">
      <c r="A575" s="467" t="s">
        <v>76</v>
      </c>
      <c r="B575" s="465">
        <f>C575</f>
        <v>5.33</v>
      </c>
      <c r="C575" s="465">
        <v>5.33</v>
      </c>
      <c r="D575" s="463"/>
      <c r="E575" s="463"/>
      <c r="F575" s="463"/>
      <c r="G575" s="463"/>
      <c r="H575" s="466"/>
      <c r="I575" s="97"/>
      <c r="J575" s="291"/>
      <c r="K575" s="291"/>
    </row>
    <row r="576" spans="1:11" ht="22.5" customHeight="1" x14ac:dyDescent="0.25">
      <c r="A576" s="464" t="s">
        <v>60</v>
      </c>
      <c r="B576" s="465">
        <f>C576</f>
        <v>5.33</v>
      </c>
      <c r="C576" s="465">
        <v>5.33</v>
      </c>
      <c r="D576" s="463"/>
      <c r="E576" s="463"/>
      <c r="F576" s="463"/>
      <c r="G576" s="463"/>
      <c r="H576" s="466"/>
      <c r="I576" s="97"/>
      <c r="J576" s="291"/>
      <c r="K576" s="291"/>
    </row>
    <row r="577" spans="1:11" ht="22.5" customHeight="1" x14ac:dyDescent="0.25">
      <c r="A577" s="464" t="s">
        <v>68</v>
      </c>
      <c r="B577" s="465">
        <f>C577</f>
        <v>8</v>
      </c>
      <c r="C577" s="465">
        <v>8</v>
      </c>
      <c r="D577" s="463"/>
      <c r="E577" s="463"/>
      <c r="F577" s="463"/>
      <c r="G577" s="463"/>
      <c r="H577" s="466"/>
      <c r="I577" s="97"/>
      <c r="J577" s="291"/>
      <c r="K577" s="291"/>
    </row>
    <row r="578" spans="1:11" ht="22.5" customHeight="1" x14ac:dyDescent="0.25">
      <c r="A578" s="468" t="s">
        <v>55</v>
      </c>
      <c r="B578" s="469"/>
      <c r="C578" s="469">
        <f>SUM(C573:C577)</f>
        <v>121.99</v>
      </c>
      <c r="D578" s="463"/>
      <c r="E578" s="463"/>
      <c r="F578" s="463"/>
      <c r="G578" s="463"/>
      <c r="H578" s="466"/>
      <c r="I578" s="97"/>
      <c r="J578" s="291"/>
      <c r="K578" s="291"/>
    </row>
    <row r="579" spans="1:11" ht="22.5" customHeight="1" x14ac:dyDescent="0.25">
      <c r="A579" s="467" t="s">
        <v>76</v>
      </c>
      <c r="B579" s="465">
        <f>C579</f>
        <v>2.5299999999999998</v>
      </c>
      <c r="C579" s="465">
        <v>2.5299999999999998</v>
      </c>
      <c r="D579" s="463"/>
      <c r="E579" s="463"/>
      <c r="F579" s="463"/>
      <c r="G579" s="463"/>
      <c r="H579" s="466"/>
      <c r="I579" s="97"/>
      <c r="J579" s="291"/>
      <c r="K579" s="291"/>
    </row>
    <row r="580" spans="1:11" ht="22.5" customHeight="1" x14ac:dyDescent="0.25">
      <c r="A580" s="464" t="s">
        <v>18</v>
      </c>
      <c r="B580" s="465">
        <f>C580</f>
        <v>1</v>
      </c>
      <c r="C580" s="465">
        <v>1</v>
      </c>
      <c r="D580" s="463"/>
      <c r="E580" s="463"/>
      <c r="F580" s="463"/>
      <c r="G580" s="463"/>
      <c r="H580" s="466"/>
      <c r="I580" s="97"/>
      <c r="J580" s="291"/>
      <c r="K580" s="291"/>
    </row>
    <row r="581" spans="1:11" ht="22.5" customHeight="1" x14ac:dyDescent="0.25">
      <c r="A581" s="464" t="s">
        <v>385</v>
      </c>
      <c r="B581" s="465">
        <f>C581</f>
        <v>20</v>
      </c>
      <c r="C581" s="465">
        <v>20</v>
      </c>
      <c r="D581" s="463"/>
      <c r="E581" s="463"/>
      <c r="F581" s="463"/>
      <c r="G581" s="463"/>
      <c r="H581" s="466"/>
      <c r="I581" s="97"/>
      <c r="J581" s="291"/>
      <c r="K581" s="291"/>
    </row>
    <row r="582" spans="1:11" ht="22.5" customHeight="1" x14ac:dyDescent="0.25">
      <c r="A582" s="125" t="s">
        <v>474</v>
      </c>
      <c r="B582" s="105">
        <f>C582</f>
        <v>116</v>
      </c>
      <c r="C582" s="105">
        <v>116</v>
      </c>
      <c r="D582" s="126" t="s">
        <v>345</v>
      </c>
      <c r="E582" s="541">
        <v>14.79</v>
      </c>
      <c r="F582" s="541">
        <v>4.3600000000000003</v>
      </c>
      <c r="G582" s="541">
        <v>20.86</v>
      </c>
      <c r="H582" s="121">
        <v>227.45</v>
      </c>
      <c r="I582" s="97"/>
      <c r="J582" s="291"/>
      <c r="K582" s="291"/>
    </row>
    <row r="583" spans="1:11" ht="22.5" customHeight="1" x14ac:dyDescent="0.25">
      <c r="A583" s="727" t="s">
        <v>170</v>
      </c>
      <c r="B583" s="727"/>
      <c r="C583" s="727"/>
      <c r="D583" s="127" t="s">
        <v>147</v>
      </c>
      <c r="E583" s="109">
        <v>0.01</v>
      </c>
      <c r="F583" s="109">
        <v>0</v>
      </c>
      <c r="G583" s="109">
        <v>9.98</v>
      </c>
      <c r="H583" s="109">
        <v>39.979999999999997</v>
      </c>
      <c r="I583" s="101" t="s">
        <v>194</v>
      </c>
      <c r="J583" s="291"/>
      <c r="K583" s="291"/>
    </row>
    <row r="584" spans="1:11" ht="22.5" customHeight="1" x14ac:dyDescent="0.25">
      <c r="A584" s="128" t="s">
        <v>63</v>
      </c>
      <c r="B584" s="129">
        <v>0.5</v>
      </c>
      <c r="C584" s="129">
        <v>0.5</v>
      </c>
      <c r="D584" s="130"/>
      <c r="E584" s="129"/>
      <c r="F584" s="129"/>
      <c r="G584" s="129"/>
      <c r="H584" s="131"/>
      <c r="I584" s="129"/>
      <c r="J584" s="291"/>
      <c r="K584" s="291"/>
    </row>
    <row r="585" spans="1:11" ht="22.5" customHeight="1" x14ac:dyDescent="0.25">
      <c r="A585" s="128" t="s">
        <v>112</v>
      </c>
      <c r="B585" s="129">
        <f>C585*1.14</f>
        <v>2.2799999999999998</v>
      </c>
      <c r="C585" s="129">
        <v>2</v>
      </c>
      <c r="D585" s="130"/>
      <c r="E585" s="129"/>
      <c r="F585" s="129"/>
      <c r="G585" s="129"/>
      <c r="H585" s="131"/>
      <c r="I585" s="129"/>
      <c r="J585" s="291"/>
      <c r="K585" s="291"/>
    </row>
    <row r="586" spans="1:11" ht="22.5" customHeight="1" x14ac:dyDescent="0.25">
      <c r="A586" s="128" t="s">
        <v>10</v>
      </c>
      <c r="B586" s="129">
        <f>C586</f>
        <v>200</v>
      </c>
      <c r="C586" s="129">
        <v>200</v>
      </c>
      <c r="D586" s="130"/>
      <c r="E586" s="129"/>
      <c r="F586" s="129"/>
      <c r="G586" s="129"/>
      <c r="H586" s="131"/>
      <c r="I586" s="129"/>
      <c r="J586" s="291"/>
      <c r="K586" s="291"/>
    </row>
    <row r="587" spans="1:11" ht="22.5" customHeight="1" x14ac:dyDescent="0.25">
      <c r="A587" s="111" t="s">
        <v>68</v>
      </c>
      <c r="B587" s="129">
        <f>C587</f>
        <v>9</v>
      </c>
      <c r="C587" s="129">
        <v>9</v>
      </c>
      <c r="D587" s="130"/>
      <c r="E587" s="129"/>
      <c r="F587" s="129"/>
      <c r="G587" s="111"/>
      <c r="H587" s="131"/>
      <c r="I587" s="129"/>
      <c r="J587" s="291"/>
      <c r="K587" s="291"/>
    </row>
    <row r="588" spans="1:11" ht="22.5" customHeight="1" x14ac:dyDescent="0.25">
      <c r="A588" s="674" t="s">
        <v>47</v>
      </c>
      <c r="B588" s="675"/>
      <c r="C588" s="675"/>
      <c r="D588" s="675"/>
      <c r="E588" s="675"/>
      <c r="F588" s="675"/>
      <c r="G588" s="675"/>
      <c r="H588" s="675"/>
      <c r="I588" s="676"/>
      <c r="J588" s="291"/>
      <c r="K588" s="291"/>
    </row>
    <row r="589" spans="1:11" ht="17.100000000000001" customHeight="1" x14ac:dyDescent="0.25">
      <c r="A589" s="311" t="s">
        <v>164</v>
      </c>
      <c r="B589" s="312"/>
      <c r="C589" s="116"/>
      <c r="D589" s="313">
        <v>200</v>
      </c>
      <c r="E589" s="235">
        <v>5.2</v>
      </c>
      <c r="F589" s="314">
        <v>6.4</v>
      </c>
      <c r="G589" s="314">
        <v>9</v>
      </c>
      <c r="H589" s="314">
        <v>114</v>
      </c>
      <c r="I589" s="129"/>
      <c r="J589" s="291"/>
      <c r="K589" s="291"/>
    </row>
    <row r="590" spans="1:11" ht="27.75" customHeight="1" x14ac:dyDescent="0.25">
      <c r="A590" s="726" t="s">
        <v>13</v>
      </c>
      <c r="B590" s="726"/>
      <c r="C590" s="726"/>
      <c r="D590" s="146" t="s">
        <v>136</v>
      </c>
      <c r="E590" s="100">
        <v>0.7</v>
      </c>
      <c r="F590" s="147">
        <v>0.1</v>
      </c>
      <c r="G590" s="147">
        <v>9.4</v>
      </c>
      <c r="H590" s="109">
        <v>41.3</v>
      </c>
      <c r="I590" s="147"/>
      <c r="J590" s="291"/>
      <c r="K590" s="291"/>
    </row>
    <row r="591" spans="1:11" ht="21.95" customHeight="1" x14ac:dyDescent="0.25">
      <c r="A591" s="715" t="s">
        <v>14</v>
      </c>
      <c r="B591" s="716"/>
      <c r="C591" s="716"/>
      <c r="D591" s="717"/>
      <c r="E591" s="477">
        <f>E565+E572+E583+E590+E558</f>
        <v>19.11</v>
      </c>
      <c r="F591" s="477">
        <f>F565+F572+F589+F590+F558</f>
        <v>19.560000000000002</v>
      </c>
      <c r="G591" s="477">
        <f>G565+G572+G583+G590+G558</f>
        <v>79.670000000000016</v>
      </c>
      <c r="H591" s="477">
        <f>H565+H572+H583+H590+H558</f>
        <v>612.73</v>
      </c>
      <c r="I591" s="239"/>
      <c r="J591" s="291"/>
      <c r="K591" s="291"/>
    </row>
    <row r="592" spans="1:11" ht="27.95" customHeight="1" x14ac:dyDescent="0.25">
      <c r="A592" s="782" t="s">
        <v>34</v>
      </c>
      <c r="B592" s="783"/>
      <c r="C592" s="783"/>
      <c r="D592" s="783"/>
      <c r="E592" s="783"/>
      <c r="F592" s="783"/>
      <c r="G592" s="783"/>
      <c r="H592" s="783"/>
      <c r="I592" s="784"/>
      <c r="J592" s="348"/>
      <c r="K592" s="348"/>
    </row>
    <row r="593" spans="1:11" ht="27.95" customHeight="1" x14ac:dyDescent="0.25">
      <c r="A593" s="693" t="s">
        <v>0</v>
      </c>
      <c r="B593" s="718" t="s">
        <v>1</v>
      </c>
      <c r="C593" s="718" t="s">
        <v>2</v>
      </c>
      <c r="D593" s="693" t="s">
        <v>3</v>
      </c>
      <c r="E593" s="693"/>
      <c r="F593" s="693"/>
      <c r="G593" s="693"/>
      <c r="H593" s="693"/>
      <c r="I593" s="344"/>
      <c r="J593" s="349"/>
      <c r="K593" s="349"/>
    </row>
    <row r="594" spans="1:11" ht="27.95" customHeight="1" x14ac:dyDescent="0.25">
      <c r="A594" s="693"/>
      <c r="B594" s="718"/>
      <c r="C594" s="718"/>
      <c r="D594" s="714" t="s">
        <v>4</v>
      </c>
      <c r="E594" s="693" t="s">
        <v>5</v>
      </c>
      <c r="F594" s="693" t="s">
        <v>6</v>
      </c>
      <c r="G594" s="693" t="s">
        <v>7</v>
      </c>
      <c r="H594" s="704" t="s">
        <v>8</v>
      </c>
      <c r="I594" s="709"/>
      <c r="J594" s="349"/>
      <c r="K594" s="349"/>
    </row>
    <row r="595" spans="1:11" s="189" customFormat="1" ht="27.95" customHeight="1" x14ac:dyDescent="0.25">
      <c r="A595" s="693"/>
      <c r="B595" s="718"/>
      <c r="C595" s="718"/>
      <c r="D595" s="714"/>
      <c r="E595" s="693"/>
      <c r="F595" s="693"/>
      <c r="G595" s="693"/>
      <c r="H595" s="704"/>
      <c r="I595" s="710"/>
      <c r="J595" s="349"/>
      <c r="K595" s="349"/>
    </row>
    <row r="596" spans="1:11" s="189" customFormat="1" ht="35.25" customHeight="1" x14ac:dyDescent="0.25">
      <c r="A596" s="350" t="s">
        <v>238</v>
      </c>
      <c r="B596" s="204"/>
      <c r="C596" s="205"/>
      <c r="D596" s="206" t="s">
        <v>451</v>
      </c>
      <c r="E596" s="347">
        <v>5.55</v>
      </c>
      <c r="F596" s="347">
        <v>9.75</v>
      </c>
      <c r="G596" s="347">
        <v>15.75</v>
      </c>
      <c r="H596" s="347">
        <v>172.5</v>
      </c>
      <c r="I596" s="97" t="s">
        <v>239</v>
      </c>
      <c r="J596" s="349"/>
      <c r="K596" s="349"/>
    </row>
    <row r="597" spans="1:11" s="189" customFormat="1" ht="22.5" customHeight="1" x14ac:dyDescent="0.25">
      <c r="A597" s="208" t="s">
        <v>89</v>
      </c>
      <c r="B597" s="144">
        <f>C597*1.01</f>
        <v>10.1</v>
      </c>
      <c r="C597" s="144">
        <v>10</v>
      </c>
      <c r="D597" s="327"/>
      <c r="E597" s="327"/>
      <c r="F597" s="101"/>
      <c r="G597" s="101"/>
      <c r="H597" s="101"/>
      <c r="I597" s="97"/>
      <c r="J597" s="349"/>
      <c r="K597" s="349"/>
    </row>
    <row r="598" spans="1:11" s="189" customFormat="1" ht="22.5" customHeight="1" x14ac:dyDescent="0.25">
      <c r="A598" s="209" t="s">
        <v>66</v>
      </c>
      <c r="B598" s="172">
        <f>C598</f>
        <v>10</v>
      </c>
      <c r="C598" s="172">
        <v>10</v>
      </c>
      <c r="D598" s="147"/>
      <c r="E598" s="147"/>
      <c r="F598" s="100"/>
      <c r="G598" s="100"/>
      <c r="H598" s="101"/>
      <c r="I598" s="97"/>
      <c r="J598" s="349"/>
      <c r="K598" s="349"/>
    </row>
    <row r="599" spans="1:11" s="189" customFormat="1" ht="22.5" customHeight="1" x14ac:dyDescent="0.25">
      <c r="A599" s="209" t="s">
        <v>9</v>
      </c>
      <c r="B599" s="210">
        <f>C599</f>
        <v>30</v>
      </c>
      <c r="C599" s="210">
        <v>30</v>
      </c>
      <c r="D599" s="147"/>
      <c r="E599" s="100"/>
      <c r="F599" s="100"/>
      <c r="G599" s="100"/>
      <c r="H599" s="541"/>
      <c r="I599" s="97"/>
      <c r="J599" s="349"/>
      <c r="K599" s="349"/>
    </row>
    <row r="600" spans="1:11" s="189" customFormat="1" ht="22.5" customHeight="1" x14ac:dyDescent="0.25">
      <c r="A600" s="674" t="s">
        <v>47</v>
      </c>
      <c r="B600" s="675"/>
      <c r="C600" s="675"/>
      <c r="D600" s="675"/>
      <c r="E600" s="675"/>
      <c r="F600" s="675"/>
      <c r="G600" s="675"/>
      <c r="H600" s="675"/>
      <c r="I600" s="676"/>
      <c r="J600" s="349"/>
      <c r="K600" s="349"/>
    </row>
    <row r="601" spans="1:11" s="189" customFormat="1" ht="22.5" customHeight="1" x14ac:dyDescent="0.25">
      <c r="A601" s="203" t="s">
        <v>183</v>
      </c>
      <c r="B601" s="204"/>
      <c r="C601" s="205"/>
      <c r="D601" s="206" t="s">
        <v>237</v>
      </c>
      <c r="E601" s="133">
        <v>5.3</v>
      </c>
      <c r="F601" s="132">
        <v>3.7</v>
      </c>
      <c r="G601" s="133">
        <v>7.2</v>
      </c>
      <c r="H601" s="133">
        <v>83.3</v>
      </c>
      <c r="I601" s="207" t="s">
        <v>182</v>
      </c>
      <c r="J601" s="349"/>
      <c r="K601" s="349"/>
    </row>
    <row r="602" spans="1:11" s="189" customFormat="1" ht="22.5" customHeight="1" x14ac:dyDescent="0.25">
      <c r="A602" s="208" t="s">
        <v>89</v>
      </c>
      <c r="B602" s="172">
        <f>C602*1.01</f>
        <v>10.1</v>
      </c>
      <c r="C602" s="172">
        <v>10</v>
      </c>
      <c r="D602" s="147"/>
      <c r="E602" s="147"/>
      <c r="F602" s="100"/>
      <c r="G602" s="100"/>
      <c r="H602" s="541"/>
      <c r="I602" s="97"/>
      <c r="J602" s="349"/>
      <c r="K602" s="349"/>
    </row>
    <row r="603" spans="1:11" s="189" customFormat="1" ht="22.5" customHeight="1" x14ac:dyDescent="0.25">
      <c r="A603" s="209" t="s">
        <v>9</v>
      </c>
      <c r="B603" s="210">
        <f>C603</f>
        <v>20</v>
      </c>
      <c r="C603" s="210">
        <v>20</v>
      </c>
      <c r="D603" s="147"/>
      <c r="E603" s="100"/>
      <c r="F603" s="100"/>
      <c r="G603" s="100"/>
      <c r="H603" s="541"/>
      <c r="I603" s="97"/>
      <c r="J603" s="349"/>
      <c r="K603" s="349"/>
    </row>
    <row r="604" spans="1:11" s="189" customFormat="1" ht="22.5" customHeight="1" x14ac:dyDescent="0.25">
      <c r="A604" s="351" t="s">
        <v>439</v>
      </c>
      <c r="B604" s="352"/>
      <c r="C604" s="353"/>
      <c r="D604" s="354" t="s">
        <v>438</v>
      </c>
      <c r="E604" s="101">
        <v>9.1</v>
      </c>
      <c r="F604" s="101">
        <v>8.6</v>
      </c>
      <c r="G604" s="101">
        <v>32.5</v>
      </c>
      <c r="H604" s="101">
        <v>185</v>
      </c>
      <c r="I604" s="101" t="s">
        <v>240</v>
      </c>
      <c r="J604" s="349"/>
      <c r="K604" s="349"/>
    </row>
    <row r="605" spans="1:11" s="189" customFormat="1" ht="22.5" customHeight="1" x14ac:dyDescent="0.25">
      <c r="A605" s="262" t="s">
        <v>487</v>
      </c>
      <c r="B605" s="458">
        <f>C605*1.07</f>
        <v>13.054</v>
      </c>
      <c r="C605" s="163">
        <f>C606*1.22</f>
        <v>12.2</v>
      </c>
      <c r="D605" s="95"/>
      <c r="E605" s="355"/>
      <c r="F605" s="355"/>
      <c r="G605" s="355"/>
      <c r="H605" s="153"/>
      <c r="I605" s="102"/>
      <c r="J605" s="349"/>
      <c r="K605" s="349"/>
    </row>
    <row r="606" spans="1:11" s="189" customFormat="1" ht="22.5" customHeight="1" x14ac:dyDescent="0.25">
      <c r="A606" s="356" t="s">
        <v>488</v>
      </c>
      <c r="B606" s="357"/>
      <c r="C606" s="357">
        <v>10</v>
      </c>
      <c r="D606" s="95"/>
      <c r="E606" s="355"/>
      <c r="F606" s="355"/>
      <c r="G606" s="355"/>
      <c r="H606" s="153"/>
      <c r="I606" s="102"/>
      <c r="J606" s="349"/>
      <c r="K606" s="349"/>
    </row>
    <row r="607" spans="1:11" s="189" customFormat="1" ht="22.5" customHeight="1" x14ac:dyDescent="0.25">
      <c r="A607" s="169" t="s">
        <v>19</v>
      </c>
      <c r="B607" s="163">
        <f>C607*1.33</f>
        <v>79.800000000000011</v>
      </c>
      <c r="C607" s="163">
        <v>60</v>
      </c>
      <c r="D607" s="100"/>
      <c r="E607" s="185"/>
      <c r="F607" s="185"/>
      <c r="G607" s="185"/>
      <c r="H607" s="101"/>
      <c r="I607" s="102"/>
      <c r="J607" s="349"/>
      <c r="K607" s="349"/>
    </row>
    <row r="608" spans="1:11" s="189" customFormat="1" ht="22.5" customHeight="1" x14ac:dyDescent="0.25">
      <c r="A608" s="169" t="s">
        <v>20</v>
      </c>
      <c r="B608" s="163">
        <f>C608*1.43</f>
        <v>85.8</v>
      </c>
      <c r="C608" s="163">
        <v>60</v>
      </c>
      <c r="D608" s="100"/>
      <c r="E608" s="185"/>
      <c r="F608" s="185"/>
      <c r="G608" s="185"/>
      <c r="H608" s="101"/>
      <c r="I608" s="102"/>
      <c r="J608" s="349"/>
      <c r="K608" s="349"/>
    </row>
    <row r="609" spans="1:11" s="189" customFormat="1" ht="22.5" customHeight="1" x14ac:dyDescent="0.25">
      <c r="A609" s="169" t="s">
        <v>21</v>
      </c>
      <c r="B609" s="163">
        <f>C609*1.54</f>
        <v>92.4</v>
      </c>
      <c r="C609" s="163">
        <v>60</v>
      </c>
      <c r="D609" s="100"/>
      <c r="E609" s="185"/>
      <c r="F609" s="185"/>
      <c r="G609" s="185"/>
      <c r="H609" s="101"/>
      <c r="I609" s="102"/>
      <c r="J609" s="349"/>
      <c r="K609" s="349"/>
    </row>
    <row r="610" spans="1:11" s="189" customFormat="1" ht="22.5" customHeight="1" x14ac:dyDescent="0.25">
      <c r="A610" s="169" t="s">
        <v>444</v>
      </c>
      <c r="B610" s="163">
        <f>C610*1.67</f>
        <v>100.19999999999999</v>
      </c>
      <c r="C610" s="163">
        <v>60</v>
      </c>
      <c r="D610" s="100"/>
      <c r="E610" s="185"/>
      <c r="F610" s="185"/>
      <c r="G610" s="185"/>
      <c r="H610" s="101"/>
      <c r="I610" s="102"/>
      <c r="J610" s="349"/>
      <c r="K610" s="349"/>
    </row>
    <row r="611" spans="1:11" s="189" customFormat="1" ht="22.5" customHeight="1" x14ac:dyDescent="0.25">
      <c r="A611" s="169" t="s">
        <v>123</v>
      </c>
      <c r="B611" s="163">
        <f>C611</f>
        <v>20</v>
      </c>
      <c r="C611" s="163">
        <v>20</v>
      </c>
      <c r="D611" s="100"/>
      <c r="E611" s="101"/>
      <c r="F611" s="185"/>
      <c r="G611" s="185"/>
      <c r="H611" s="101"/>
      <c r="I611" s="102"/>
      <c r="J611" s="349"/>
      <c r="K611" s="349"/>
    </row>
    <row r="612" spans="1:11" s="189" customFormat="1" ht="22.5" customHeight="1" x14ac:dyDescent="0.25">
      <c r="A612" s="169" t="s">
        <v>18</v>
      </c>
      <c r="B612" s="163">
        <f>C612</f>
        <v>3</v>
      </c>
      <c r="C612" s="163">
        <v>3</v>
      </c>
      <c r="D612" s="100"/>
      <c r="E612" s="101"/>
      <c r="F612" s="185"/>
      <c r="G612" s="185"/>
      <c r="H612" s="101"/>
      <c r="I612" s="102"/>
      <c r="J612" s="349"/>
      <c r="K612" s="349"/>
    </row>
    <row r="613" spans="1:11" s="189" customFormat="1" ht="22.5" customHeight="1" x14ac:dyDescent="0.25">
      <c r="A613" s="169" t="s">
        <v>24</v>
      </c>
      <c r="B613" s="288">
        <f>C613*1.19</f>
        <v>9.52</v>
      </c>
      <c r="C613" s="163">
        <v>8</v>
      </c>
      <c r="D613" s="100"/>
      <c r="E613" s="101"/>
      <c r="F613" s="185"/>
      <c r="G613" s="185"/>
      <c r="H613" s="101"/>
      <c r="I613" s="102"/>
      <c r="J613" s="349"/>
      <c r="K613" s="349"/>
    </row>
    <row r="614" spans="1:11" s="189" customFormat="1" ht="22.5" customHeight="1" x14ac:dyDescent="0.25">
      <c r="A614" s="115" t="s">
        <v>49</v>
      </c>
      <c r="B614" s="163">
        <f>C614*1.25</f>
        <v>16.25</v>
      </c>
      <c r="C614" s="163">
        <v>13</v>
      </c>
      <c r="D614" s="100"/>
      <c r="E614" s="101"/>
      <c r="F614" s="185"/>
      <c r="G614" s="185"/>
      <c r="H614" s="101"/>
      <c r="I614" s="100"/>
      <c r="J614" s="349"/>
      <c r="K614" s="349"/>
    </row>
    <row r="615" spans="1:11" s="189" customFormat="1" ht="22.5" customHeight="1" x14ac:dyDescent="0.25">
      <c r="A615" s="169" t="s">
        <v>17</v>
      </c>
      <c r="B615" s="163">
        <f>C615*1.33</f>
        <v>17.29</v>
      </c>
      <c r="C615" s="163">
        <v>13</v>
      </c>
      <c r="D615" s="100"/>
      <c r="E615" s="101"/>
      <c r="F615" s="185"/>
      <c r="G615" s="185"/>
      <c r="H615" s="101"/>
      <c r="I615" s="163"/>
      <c r="J615" s="349"/>
      <c r="K615" s="349"/>
    </row>
    <row r="616" spans="1:11" s="189" customFormat="1" ht="22.5" customHeight="1" x14ac:dyDescent="0.25">
      <c r="A616" s="169" t="s">
        <v>33</v>
      </c>
      <c r="B616" s="163">
        <f>C616</f>
        <v>1.5</v>
      </c>
      <c r="C616" s="163">
        <v>1.5</v>
      </c>
      <c r="D616" s="100"/>
      <c r="E616" s="101"/>
      <c r="F616" s="185"/>
      <c r="G616" s="185"/>
      <c r="H616" s="101"/>
      <c r="I616" s="358"/>
      <c r="J616" s="349"/>
      <c r="K616" s="349"/>
    </row>
    <row r="617" spans="1:11" s="189" customFormat="1" ht="22.5" customHeight="1" x14ac:dyDescent="0.25">
      <c r="A617" s="169" t="s">
        <v>65</v>
      </c>
      <c r="B617" s="163">
        <f>C617</f>
        <v>175</v>
      </c>
      <c r="C617" s="163">
        <v>175</v>
      </c>
      <c r="D617" s="100"/>
      <c r="E617" s="101"/>
      <c r="F617" s="185"/>
      <c r="G617" s="185"/>
      <c r="H617" s="101"/>
      <c r="I617" s="185"/>
      <c r="J617" s="349"/>
      <c r="K617" s="349"/>
    </row>
    <row r="618" spans="1:11" s="189" customFormat="1" ht="22.5" customHeight="1" x14ac:dyDescent="0.25">
      <c r="A618" s="169" t="s">
        <v>9</v>
      </c>
      <c r="B618" s="163">
        <f>C618*1.6</f>
        <v>16</v>
      </c>
      <c r="C618" s="163">
        <v>10</v>
      </c>
      <c r="D618" s="100"/>
      <c r="E618" s="101"/>
      <c r="F618" s="185"/>
      <c r="G618" s="185"/>
      <c r="H618" s="101"/>
      <c r="I618" s="359"/>
      <c r="J618" s="349"/>
      <c r="K618" s="349"/>
    </row>
    <row r="619" spans="1:11" s="189" customFormat="1" ht="27" customHeight="1" x14ac:dyDescent="0.25">
      <c r="A619" s="674" t="s">
        <v>47</v>
      </c>
      <c r="B619" s="675"/>
      <c r="C619" s="675"/>
      <c r="D619" s="675"/>
      <c r="E619" s="675"/>
      <c r="F619" s="675"/>
      <c r="G619" s="675"/>
      <c r="H619" s="675"/>
      <c r="I619" s="676"/>
      <c r="J619" s="349"/>
      <c r="K619" s="349"/>
    </row>
    <row r="620" spans="1:11" s="189" customFormat="1" ht="19.5" customHeight="1" x14ac:dyDescent="0.25">
      <c r="A620" s="785" t="s">
        <v>443</v>
      </c>
      <c r="B620" s="786"/>
      <c r="C620" s="787"/>
      <c r="D620" s="466" t="s">
        <v>438</v>
      </c>
      <c r="E620" s="561">
        <v>5.63</v>
      </c>
      <c r="F620" s="561">
        <v>9.51</v>
      </c>
      <c r="G620" s="561">
        <v>23.68</v>
      </c>
      <c r="H620" s="561">
        <v>109.63</v>
      </c>
      <c r="I620" s="544" t="s">
        <v>442</v>
      </c>
      <c r="J620" s="349"/>
      <c r="K620" s="349"/>
    </row>
    <row r="621" spans="1:11" s="189" customFormat="1" ht="16.5" customHeight="1" x14ac:dyDescent="0.25">
      <c r="A621" s="575" t="s">
        <v>280</v>
      </c>
      <c r="B621" s="131">
        <f>C621*1.1</f>
        <v>11</v>
      </c>
      <c r="C621" s="576">
        <v>10</v>
      </c>
      <c r="D621" s="466"/>
      <c r="E621" s="561"/>
      <c r="F621" s="561"/>
      <c r="G621" s="561"/>
      <c r="H621" s="561"/>
      <c r="I621" s="544"/>
      <c r="J621" s="349"/>
      <c r="K621" s="349"/>
    </row>
    <row r="622" spans="1:11" s="189" customFormat="1" ht="19.5" customHeight="1" x14ac:dyDescent="0.25">
      <c r="A622" s="562" t="s">
        <v>19</v>
      </c>
      <c r="B622" s="563">
        <f>C622*1.33</f>
        <v>119.7</v>
      </c>
      <c r="C622" s="563">
        <v>90</v>
      </c>
      <c r="D622" s="564"/>
      <c r="E622" s="564"/>
      <c r="F622" s="564"/>
      <c r="G622" s="564"/>
      <c r="H622" s="564"/>
      <c r="I622" s="544"/>
      <c r="J622" s="349"/>
      <c r="K622" s="349"/>
    </row>
    <row r="623" spans="1:11" s="189" customFormat="1" ht="17.25" customHeight="1" x14ac:dyDescent="0.25">
      <c r="A623" s="577" t="s">
        <v>20</v>
      </c>
      <c r="B623" s="474">
        <f>C623*1.43</f>
        <v>128.69999999999999</v>
      </c>
      <c r="C623" s="563">
        <v>90</v>
      </c>
      <c r="D623" s="579"/>
      <c r="E623" s="579"/>
      <c r="F623" s="579"/>
      <c r="G623" s="579"/>
      <c r="H623" s="564"/>
      <c r="I623" s="544"/>
      <c r="J623" s="349"/>
      <c r="K623" s="349"/>
    </row>
    <row r="624" spans="1:11" s="189" customFormat="1" ht="19.5" customHeight="1" x14ac:dyDescent="0.25">
      <c r="A624" s="577" t="s">
        <v>21</v>
      </c>
      <c r="B624" s="474">
        <f>C624*1.54</f>
        <v>138.6</v>
      </c>
      <c r="C624" s="563">
        <v>90</v>
      </c>
      <c r="D624" s="579"/>
      <c r="E624" s="579"/>
      <c r="F624" s="579"/>
      <c r="G624" s="579"/>
      <c r="H624" s="564"/>
      <c r="I624" s="544"/>
      <c r="J624" s="349"/>
      <c r="K624" s="349"/>
    </row>
    <row r="625" spans="1:11" s="189" customFormat="1" ht="22.5" customHeight="1" x14ac:dyDescent="0.25">
      <c r="A625" s="577" t="s">
        <v>38</v>
      </c>
      <c r="B625" s="474">
        <f>C625*1.67</f>
        <v>150.29999999999998</v>
      </c>
      <c r="C625" s="563">
        <v>90</v>
      </c>
      <c r="D625" s="579"/>
      <c r="E625" s="579"/>
      <c r="F625" s="579"/>
      <c r="G625" s="579"/>
      <c r="H625" s="564"/>
      <c r="I625" s="544"/>
      <c r="J625" s="349"/>
      <c r="K625" s="349"/>
    </row>
    <row r="626" spans="1:11" s="189" customFormat="1" ht="21.75" customHeight="1" x14ac:dyDescent="0.25">
      <c r="A626" s="562" t="s">
        <v>49</v>
      </c>
      <c r="B626" s="563">
        <f>C626*1.25</f>
        <v>22.5</v>
      </c>
      <c r="C626" s="563">
        <v>18</v>
      </c>
      <c r="D626" s="564"/>
      <c r="E626" s="564"/>
      <c r="F626" s="564"/>
      <c r="G626" s="564"/>
      <c r="H626" s="564"/>
      <c r="I626" s="544"/>
      <c r="J626" s="349"/>
      <c r="K626" s="349"/>
    </row>
    <row r="627" spans="1:11" s="189" customFormat="1" ht="21.75" customHeight="1" x14ac:dyDescent="0.25">
      <c r="A627" s="562" t="s">
        <v>17</v>
      </c>
      <c r="B627" s="578">
        <f>C627*1.33</f>
        <v>23.94</v>
      </c>
      <c r="C627" s="578">
        <v>18</v>
      </c>
      <c r="D627" s="579"/>
      <c r="E627" s="579"/>
      <c r="F627" s="579"/>
      <c r="G627" s="579"/>
      <c r="H627" s="564"/>
      <c r="I627" s="544"/>
      <c r="J627" s="349"/>
      <c r="K627" s="349"/>
    </row>
    <row r="628" spans="1:11" s="189" customFormat="1" ht="21" customHeight="1" x14ac:dyDescent="0.25">
      <c r="A628" s="562" t="s">
        <v>24</v>
      </c>
      <c r="B628" s="288">
        <f>C628*1.19</f>
        <v>14.28</v>
      </c>
      <c r="C628" s="563">
        <v>12</v>
      </c>
      <c r="D628" s="564"/>
      <c r="E628" s="564"/>
      <c r="F628" s="564"/>
      <c r="G628" s="564"/>
      <c r="H628" s="564"/>
      <c r="I628" s="544"/>
      <c r="J628" s="349"/>
      <c r="K628" s="349"/>
    </row>
    <row r="629" spans="1:11" s="189" customFormat="1" ht="22.5" customHeight="1" x14ac:dyDescent="0.25">
      <c r="A629" s="580" t="s">
        <v>39</v>
      </c>
      <c r="B629" s="462">
        <f>C629</f>
        <v>20</v>
      </c>
      <c r="C629" s="462">
        <v>20</v>
      </c>
      <c r="D629" s="12"/>
      <c r="E629" s="13"/>
      <c r="F629" s="13"/>
      <c r="G629" s="13"/>
      <c r="H629" s="13"/>
      <c r="I629" s="544"/>
      <c r="J629" s="349"/>
      <c r="K629" s="349"/>
    </row>
    <row r="630" spans="1:11" s="189" customFormat="1" ht="22.5" customHeight="1" x14ac:dyDescent="0.25">
      <c r="A630" s="580" t="s">
        <v>440</v>
      </c>
      <c r="B630" s="462">
        <f>C630</f>
        <v>80</v>
      </c>
      <c r="C630" s="462">
        <v>80</v>
      </c>
      <c r="D630" s="12"/>
      <c r="E630" s="13"/>
      <c r="F630" s="13"/>
      <c r="G630" s="13"/>
      <c r="H630" s="13"/>
      <c r="I630" s="544"/>
      <c r="J630" s="349"/>
      <c r="K630" s="349"/>
    </row>
    <row r="631" spans="1:11" s="189" customFormat="1" ht="21" customHeight="1" x14ac:dyDescent="0.25">
      <c r="A631" s="580" t="s">
        <v>128</v>
      </c>
      <c r="B631" s="462">
        <f>C631</f>
        <v>3</v>
      </c>
      <c r="C631" s="462">
        <v>3</v>
      </c>
      <c r="D631" s="12"/>
      <c r="E631" s="13"/>
      <c r="F631" s="13"/>
      <c r="G631" s="13"/>
      <c r="H631" s="13"/>
      <c r="I631" s="544"/>
      <c r="J631" s="349"/>
      <c r="K631" s="349"/>
    </row>
    <row r="632" spans="1:11" s="189" customFormat="1" ht="21" customHeight="1" x14ac:dyDescent="0.25">
      <c r="A632" s="580" t="s">
        <v>126</v>
      </c>
      <c r="B632" s="462">
        <f>C632</f>
        <v>3</v>
      </c>
      <c r="C632" s="462">
        <v>3</v>
      </c>
      <c r="D632" s="12"/>
      <c r="E632" s="13"/>
      <c r="F632" s="13"/>
      <c r="G632" s="13"/>
      <c r="H632" s="13"/>
      <c r="I632" s="544"/>
      <c r="J632" s="349"/>
      <c r="K632" s="349"/>
    </row>
    <row r="633" spans="1:11" s="189" customFormat="1" ht="21.75" customHeight="1" x14ac:dyDescent="0.25">
      <c r="A633" s="581" t="s">
        <v>441</v>
      </c>
      <c r="B633" s="582">
        <f>C633</f>
        <v>1.5</v>
      </c>
      <c r="C633" s="582">
        <v>1.5</v>
      </c>
      <c r="D633" s="583"/>
      <c r="E633" s="469"/>
      <c r="F633" s="469"/>
      <c r="G633" s="469"/>
      <c r="H633" s="13"/>
      <c r="I633" s="544"/>
      <c r="J633" s="349"/>
      <c r="K633" s="349"/>
    </row>
    <row r="634" spans="1:11" s="189" customFormat="1" ht="19.5" customHeight="1" x14ac:dyDescent="0.25">
      <c r="A634" s="581" t="s">
        <v>9</v>
      </c>
      <c r="B634" s="582">
        <f>C634*1.6</f>
        <v>16</v>
      </c>
      <c r="C634" s="582">
        <v>10</v>
      </c>
      <c r="D634" s="583"/>
      <c r="E634" s="491"/>
      <c r="F634" s="491"/>
      <c r="G634" s="491"/>
      <c r="H634" s="561"/>
      <c r="I634" s="544"/>
      <c r="J634" s="349"/>
      <c r="K634" s="349"/>
    </row>
    <row r="635" spans="1:11" s="189" customFormat="1" ht="22.5" customHeight="1" x14ac:dyDescent="0.25">
      <c r="A635" s="750" t="s">
        <v>196</v>
      </c>
      <c r="B635" s="750"/>
      <c r="C635" s="750"/>
      <c r="D635" s="171" t="s">
        <v>57</v>
      </c>
      <c r="E635" s="100">
        <v>3.8</v>
      </c>
      <c r="F635" s="100">
        <v>4.54</v>
      </c>
      <c r="G635" s="100">
        <v>18.579999999999998</v>
      </c>
      <c r="H635" s="101">
        <v>119.05</v>
      </c>
      <c r="I635" s="96" t="s">
        <v>197</v>
      </c>
      <c r="J635" s="349"/>
      <c r="K635" s="349"/>
    </row>
    <row r="636" spans="1:11" s="189" customFormat="1" ht="22.5" customHeight="1" x14ac:dyDescent="0.25">
      <c r="A636" s="128" t="s">
        <v>11</v>
      </c>
      <c r="B636" s="129">
        <f>C636</f>
        <v>3</v>
      </c>
      <c r="C636" s="129">
        <v>3</v>
      </c>
      <c r="D636" s="130"/>
      <c r="E636" s="129"/>
      <c r="F636" s="129"/>
      <c r="G636" s="129"/>
      <c r="H636" s="131"/>
      <c r="I636" s="96"/>
      <c r="J636" s="349"/>
      <c r="K636" s="349"/>
    </row>
    <row r="637" spans="1:11" s="189" customFormat="1" ht="22.5" customHeight="1" x14ac:dyDescent="0.25">
      <c r="A637" s="128" t="s">
        <v>10</v>
      </c>
      <c r="B637" s="129">
        <f>C637</f>
        <v>100</v>
      </c>
      <c r="C637" s="129">
        <v>100</v>
      </c>
      <c r="D637" s="130"/>
      <c r="E637" s="129"/>
      <c r="F637" s="129"/>
      <c r="G637" s="129"/>
      <c r="H637" s="131"/>
      <c r="I637" s="96"/>
      <c r="J637" s="349"/>
      <c r="K637" s="349"/>
    </row>
    <row r="638" spans="1:11" s="189" customFormat="1" ht="22.5" customHeight="1" x14ac:dyDescent="0.25">
      <c r="A638" s="111" t="s">
        <v>68</v>
      </c>
      <c r="B638" s="129">
        <f>C638</f>
        <v>9</v>
      </c>
      <c r="C638" s="129">
        <v>9</v>
      </c>
      <c r="D638" s="130"/>
      <c r="E638" s="129"/>
      <c r="F638" s="129"/>
      <c r="G638" s="129"/>
      <c r="H638" s="131"/>
      <c r="I638" s="96"/>
      <c r="J638" s="349"/>
      <c r="K638" s="349"/>
    </row>
    <row r="639" spans="1:11" s="189" customFormat="1" ht="22.5" customHeight="1" x14ac:dyDescent="0.25">
      <c r="A639" s="117" t="s">
        <v>39</v>
      </c>
      <c r="B639" s="163">
        <f>C639</f>
        <v>100</v>
      </c>
      <c r="C639" s="163">
        <v>100</v>
      </c>
      <c r="D639" s="130"/>
      <c r="E639" s="129"/>
      <c r="F639" s="129"/>
      <c r="G639" s="129"/>
      <c r="H639" s="131"/>
      <c r="I639" s="96"/>
      <c r="J639" s="349"/>
      <c r="K639" s="349"/>
    </row>
    <row r="640" spans="1:11" s="189" customFormat="1" ht="22.5" customHeight="1" x14ac:dyDescent="0.25">
      <c r="A640" s="117" t="s">
        <v>114</v>
      </c>
      <c r="B640" s="163">
        <f>C640</f>
        <v>45</v>
      </c>
      <c r="C640" s="163">
        <v>45</v>
      </c>
      <c r="D640" s="130"/>
      <c r="E640" s="129"/>
      <c r="F640" s="129"/>
      <c r="G640" s="129"/>
      <c r="H640" s="131"/>
      <c r="I640" s="96"/>
      <c r="J640" s="349"/>
      <c r="K640" s="349"/>
    </row>
    <row r="641" spans="1:11" ht="22.5" customHeight="1" x14ac:dyDescent="0.25">
      <c r="A641" s="677" t="s">
        <v>186</v>
      </c>
      <c r="B641" s="678"/>
      <c r="C641" s="679"/>
      <c r="D641" s="127">
        <v>200</v>
      </c>
      <c r="E641" s="101">
        <v>1.55</v>
      </c>
      <c r="F641" s="101">
        <v>1.28</v>
      </c>
      <c r="G641" s="101">
        <v>14.41</v>
      </c>
      <c r="H641" s="101">
        <v>75.64</v>
      </c>
      <c r="I641" s="153" t="s">
        <v>187</v>
      </c>
      <c r="J641" s="320"/>
      <c r="K641" s="320"/>
    </row>
    <row r="642" spans="1:11" ht="22.5" customHeight="1" x14ac:dyDescent="0.25">
      <c r="A642" s="128" t="s">
        <v>78</v>
      </c>
      <c r="B642" s="230">
        <f>C642</f>
        <v>1</v>
      </c>
      <c r="C642" s="230">
        <v>1</v>
      </c>
      <c r="D642" s="172"/>
      <c r="E642" s="163"/>
      <c r="F642" s="163"/>
      <c r="G642" s="163"/>
      <c r="H642" s="144"/>
      <c r="I642" s="183"/>
      <c r="J642" s="320"/>
      <c r="K642" s="320"/>
    </row>
    <row r="643" spans="1:11" ht="22.5" customHeight="1" x14ac:dyDescent="0.25">
      <c r="A643" s="111" t="s">
        <v>68</v>
      </c>
      <c r="B643" s="230">
        <f>C643</f>
        <v>9</v>
      </c>
      <c r="C643" s="230">
        <v>9</v>
      </c>
      <c r="D643" s="172"/>
      <c r="E643" s="163"/>
      <c r="F643" s="163"/>
      <c r="G643" s="163"/>
      <c r="H643" s="144"/>
      <c r="I643" s="163"/>
      <c r="J643" s="320"/>
      <c r="K643" s="320"/>
    </row>
    <row r="644" spans="1:11" ht="22.5" customHeight="1" x14ac:dyDescent="0.25">
      <c r="A644" s="117" t="s">
        <v>39</v>
      </c>
      <c r="B644" s="232">
        <f>C644</f>
        <v>50</v>
      </c>
      <c r="C644" s="232">
        <v>50</v>
      </c>
      <c r="D644" s="172"/>
      <c r="E644" s="163"/>
      <c r="F644" s="100"/>
      <c r="G644" s="100"/>
      <c r="H644" s="101"/>
      <c r="I644" s="183"/>
      <c r="J644" s="320"/>
      <c r="K644" s="320"/>
    </row>
    <row r="645" spans="1:11" ht="22.5" customHeight="1" x14ac:dyDescent="0.25">
      <c r="A645" s="225" t="s">
        <v>10</v>
      </c>
      <c r="B645" s="233">
        <f>C645</f>
        <v>150</v>
      </c>
      <c r="C645" s="233">
        <v>150</v>
      </c>
      <c r="D645" s="172"/>
      <c r="E645" s="163"/>
      <c r="F645" s="100"/>
      <c r="G645" s="100"/>
      <c r="H645" s="101"/>
      <c r="I645" s="183"/>
      <c r="J645" s="320"/>
      <c r="K645" s="320"/>
    </row>
    <row r="646" spans="1:11" ht="30" customHeight="1" x14ac:dyDescent="0.25">
      <c r="A646" s="726" t="s">
        <v>13</v>
      </c>
      <c r="B646" s="726"/>
      <c r="C646" s="726"/>
      <c r="D646" s="146" t="s">
        <v>136</v>
      </c>
      <c r="E646" s="100">
        <v>0.7</v>
      </c>
      <c r="F646" s="147">
        <v>0.1</v>
      </c>
      <c r="G646" s="147">
        <v>9.4</v>
      </c>
      <c r="H646" s="109">
        <v>41.3</v>
      </c>
      <c r="I646" s="147"/>
      <c r="J646" s="188"/>
      <c r="K646" s="188"/>
    </row>
    <row r="647" spans="1:11" ht="27.75" customHeight="1" x14ac:dyDescent="0.25">
      <c r="A647" s="753" t="s">
        <v>133</v>
      </c>
      <c r="B647" s="753"/>
      <c r="C647" s="753"/>
      <c r="D647" s="132">
        <v>130</v>
      </c>
      <c r="E647" s="133">
        <v>0.4</v>
      </c>
      <c r="F647" s="133">
        <v>0</v>
      </c>
      <c r="G647" s="133">
        <v>14.4</v>
      </c>
      <c r="H647" s="133">
        <v>59.2</v>
      </c>
      <c r="I647" s="101"/>
      <c r="J647" s="198"/>
      <c r="K647" s="198"/>
    </row>
    <row r="648" spans="1:11" ht="27.95" customHeight="1" x14ac:dyDescent="0.25">
      <c r="A648" s="715" t="s">
        <v>14</v>
      </c>
      <c r="B648" s="716"/>
      <c r="C648" s="716"/>
      <c r="D648" s="717"/>
      <c r="E648" s="149">
        <f>E596+E604+E635+E646+E647</f>
        <v>19.549999999999997</v>
      </c>
      <c r="F648" s="149">
        <f>F596+F604+F641+F646+F647</f>
        <v>19.730000000000004</v>
      </c>
      <c r="G648" s="149">
        <f>G596+G604+G641+G646+G647</f>
        <v>86.460000000000008</v>
      </c>
      <c r="H648" s="149">
        <f>H647+H646+H635+H604+H596</f>
        <v>577.04999999999995</v>
      </c>
      <c r="I648" s="149"/>
      <c r="J648" s="291"/>
      <c r="K648" s="291"/>
    </row>
    <row r="649" spans="1:11" ht="27.95" customHeight="1" x14ac:dyDescent="0.25">
      <c r="A649" s="782" t="s">
        <v>35</v>
      </c>
      <c r="B649" s="783"/>
      <c r="C649" s="783"/>
      <c r="D649" s="783"/>
      <c r="E649" s="783"/>
      <c r="F649" s="783"/>
      <c r="G649" s="783"/>
      <c r="H649" s="783"/>
      <c r="I649" s="784"/>
      <c r="J649" s="348"/>
      <c r="K649" s="348"/>
    </row>
    <row r="650" spans="1:11" ht="27.95" customHeight="1" x14ac:dyDescent="0.25">
      <c r="A650" s="693" t="s">
        <v>0</v>
      </c>
      <c r="B650" s="718" t="s">
        <v>1</v>
      </c>
      <c r="C650" s="718" t="s">
        <v>2</v>
      </c>
      <c r="D650" s="693" t="s">
        <v>3</v>
      </c>
      <c r="E650" s="693"/>
      <c r="F650" s="693"/>
      <c r="G650" s="693"/>
      <c r="H650" s="693"/>
      <c r="I650" s="344"/>
      <c r="J650" s="348"/>
      <c r="K650" s="348"/>
    </row>
    <row r="651" spans="1:11" ht="27.95" customHeight="1" x14ac:dyDescent="0.25">
      <c r="A651" s="693"/>
      <c r="B651" s="718"/>
      <c r="C651" s="718"/>
      <c r="D651" s="714" t="s">
        <v>4</v>
      </c>
      <c r="E651" s="693" t="s">
        <v>5</v>
      </c>
      <c r="F651" s="693" t="s">
        <v>6</v>
      </c>
      <c r="G651" s="693" t="s">
        <v>7</v>
      </c>
      <c r="H651" s="704" t="s">
        <v>8</v>
      </c>
      <c r="I651" s="709" t="s">
        <v>241</v>
      </c>
      <c r="J651" s="348"/>
      <c r="K651" s="348"/>
    </row>
    <row r="652" spans="1:11" ht="27.95" customHeight="1" x14ac:dyDescent="0.25">
      <c r="A652" s="693"/>
      <c r="B652" s="718"/>
      <c r="C652" s="718"/>
      <c r="D652" s="714"/>
      <c r="E652" s="693"/>
      <c r="F652" s="693"/>
      <c r="G652" s="693"/>
      <c r="H652" s="704"/>
      <c r="I652" s="710"/>
      <c r="J652" s="348"/>
      <c r="K652" s="348"/>
    </row>
    <row r="653" spans="1:11" ht="22.5" customHeight="1" x14ac:dyDescent="0.25">
      <c r="A653" s="241" t="s">
        <v>188</v>
      </c>
      <c r="B653" s="242"/>
      <c r="C653" s="101"/>
      <c r="D653" s="161">
        <v>60</v>
      </c>
      <c r="E653" s="101">
        <v>0.42</v>
      </c>
      <c r="F653" s="101">
        <v>3.05</v>
      </c>
      <c r="G653" s="101">
        <v>1.1399999999999999</v>
      </c>
      <c r="H653" s="101">
        <v>47.46</v>
      </c>
      <c r="I653" s="101" t="s">
        <v>189</v>
      </c>
      <c r="J653" s="360"/>
      <c r="K653" s="360"/>
    </row>
    <row r="654" spans="1:11" ht="22.5" customHeight="1" x14ac:dyDescent="0.25">
      <c r="A654" s="115" t="s">
        <v>45</v>
      </c>
      <c r="B654" s="144">
        <f>C654*1.05</f>
        <v>58.800000000000004</v>
      </c>
      <c r="C654" s="144">
        <v>56</v>
      </c>
      <c r="D654" s="109"/>
      <c r="E654" s="144"/>
      <c r="F654" s="144"/>
      <c r="G654" s="101"/>
      <c r="H654" s="101"/>
      <c r="I654" s="101"/>
      <c r="J654" s="360"/>
      <c r="K654" s="360"/>
    </row>
    <row r="655" spans="1:11" ht="22.5" customHeight="1" x14ac:dyDescent="0.25">
      <c r="A655" s="115" t="s">
        <v>46</v>
      </c>
      <c r="B655" s="144">
        <f>C655*1.05</f>
        <v>58.800000000000004</v>
      </c>
      <c r="C655" s="144">
        <v>56</v>
      </c>
      <c r="D655" s="109"/>
      <c r="E655" s="144"/>
      <c r="F655" s="144"/>
      <c r="G655" s="101"/>
      <c r="H655" s="101"/>
      <c r="I655" s="101"/>
      <c r="J655" s="360"/>
      <c r="K655" s="360"/>
    </row>
    <row r="656" spans="1:11" ht="22.5" customHeight="1" x14ac:dyDescent="0.25">
      <c r="A656" s="115" t="s">
        <v>18</v>
      </c>
      <c r="B656" s="144">
        <f>C656</f>
        <v>4</v>
      </c>
      <c r="C656" s="144">
        <v>4</v>
      </c>
      <c r="D656" s="109"/>
      <c r="E656" s="144"/>
      <c r="F656" s="144"/>
      <c r="G656" s="101"/>
      <c r="H656" s="101"/>
      <c r="I656" s="101"/>
      <c r="J656" s="360"/>
      <c r="K656" s="360"/>
    </row>
    <row r="657" spans="1:11" ht="22.5" customHeight="1" x14ac:dyDescent="0.25">
      <c r="A657" s="115" t="s">
        <v>98</v>
      </c>
      <c r="B657" s="144">
        <f>C657</f>
        <v>0.3</v>
      </c>
      <c r="C657" s="144">
        <v>0.3</v>
      </c>
      <c r="D657" s="109"/>
      <c r="E657" s="101"/>
      <c r="F657" s="101"/>
      <c r="G657" s="101"/>
      <c r="H657" s="101"/>
      <c r="I657" s="101"/>
      <c r="J657" s="360"/>
      <c r="K657" s="360"/>
    </row>
    <row r="658" spans="1:11" ht="22.5" customHeight="1" x14ac:dyDescent="0.25">
      <c r="A658" s="115" t="s">
        <v>131</v>
      </c>
      <c r="B658" s="249">
        <f>C658*1.35</f>
        <v>0.67500000000000004</v>
      </c>
      <c r="C658" s="144">
        <v>0.5</v>
      </c>
      <c r="D658" s="109"/>
      <c r="E658" s="101"/>
      <c r="F658" s="101"/>
      <c r="G658" s="101"/>
      <c r="H658" s="101"/>
      <c r="I658" s="101"/>
      <c r="J658" s="360"/>
      <c r="K658" s="360"/>
    </row>
    <row r="659" spans="1:11" ht="22.5" customHeight="1" x14ac:dyDescent="0.25">
      <c r="A659" s="674" t="s">
        <v>47</v>
      </c>
      <c r="B659" s="675"/>
      <c r="C659" s="675"/>
      <c r="D659" s="675"/>
      <c r="E659" s="675"/>
      <c r="F659" s="675"/>
      <c r="G659" s="675"/>
      <c r="H659" s="675"/>
      <c r="I659" s="676"/>
      <c r="J659" s="360"/>
      <c r="K659" s="360"/>
    </row>
    <row r="660" spans="1:11" ht="22.5" customHeight="1" x14ac:dyDescent="0.25">
      <c r="A660" s="801" t="s">
        <v>248</v>
      </c>
      <c r="B660" s="802"/>
      <c r="C660" s="803"/>
      <c r="D660" s="132">
        <v>60</v>
      </c>
      <c r="E660" s="110">
        <v>1.5</v>
      </c>
      <c r="F660" s="110">
        <v>5</v>
      </c>
      <c r="G660" s="110">
        <v>13.9</v>
      </c>
      <c r="H660" s="361">
        <v>110.5</v>
      </c>
      <c r="I660" s="542" t="s">
        <v>249</v>
      </c>
      <c r="J660" s="360"/>
      <c r="K660" s="360"/>
    </row>
    <row r="661" spans="1:11" ht="22.5" customHeight="1" x14ac:dyDescent="0.25">
      <c r="A661" s="362" t="s">
        <v>19</v>
      </c>
      <c r="B661" s="363">
        <f>C661*1.25</f>
        <v>19.6875</v>
      </c>
      <c r="C661" s="363">
        <f>C665*1.05</f>
        <v>15.75</v>
      </c>
      <c r="D661" s="364"/>
      <c r="E661" s="114"/>
      <c r="F661" s="114"/>
      <c r="G661" s="114"/>
      <c r="H661" s="136"/>
      <c r="I661" s="542"/>
      <c r="J661" s="360"/>
      <c r="K661" s="360"/>
    </row>
    <row r="662" spans="1:11" ht="22.5" customHeight="1" x14ac:dyDescent="0.25">
      <c r="A662" s="362" t="s">
        <v>20</v>
      </c>
      <c r="B662" s="363">
        <f>C662*1.33</f>
        <v>20.947500000000002</v>
      </c>
      <c r="C662" s="363">
        <f>C665*1.05</f>
        <v>15.75</v>
      </c>
      <c r="D662" s="364"/>
      <c r="E662" s="114"/>
      <c r="F662" s="114"/>
      <c r="G662" s="114"/>
      <c r="H662" s="136"/>
      <c r="I662" s="542"/>
      <c r="J662" s="360"/>
      <c r="K662" s="360"/>
    </row>
    <row r="663" spans="1:11" ht="22.5" customHeight="1" x14ac:dyDescent="0.25">
      <c r="A663" s="262" t="s">
        <v>21</v>
      </c>
      <c r="B663" s="363">
        <f>C663*1.43</f>
        <v>22.522499999999997</v>
      </c>
      <c r="C663" s="363">
        <f>C665*1.05</f>
        <v>15.75</v>
      </c>
      <c r="D663" s="364"/>
      <c r="E663" s="114"/>
      <c r="F663" s="114"/>
      <c r="G663" s="114"/>
      <c r="H663" s="136"/>
      <c r="I663" s="542"/>
      <c r="J663" s="360"/>
      <c r="K663" s="360"/>
    </row>
    <row r="664" spans="1:11" ht="22.5" customHeight="1" x14ac:dyDescent="0.25">
      <c r="A664" s="262" t="s">
        <v>22</v>
      </c>
      <c r="B664" s="363">
        <f>C664*1.67</f>
        <v>26.302499999999998</v>
      </c>
      <c r="C664" s="363">
        <f>C665*1.05</f>
        <v>15.75</v>
      </c>
      <c r="D664" s="364"/>
      <c r="E664" s="114"/>
      <c r="F664" s="114"/>
      <c r="G664" s="114"/>
      <c r="H664" s="136"/>
      <c r="I664" s="542"/>
      <c r="J664" s="360"/>
      <c r="K664" s="360"/>
    </row>
    <row r="665" spans="1:11" ht="22.5" customHeight="1" x14ac:dyDescent="0.25">
      <c r="A665" s="261" t="s">
        <v>242</v>
      </c>
      <c r="B665" s="363"/>
      <c r="C665" s="566">
        <v>15</v>
      </c>
      <c r="D665" s="136"/>
      <c r="E665" s="280"/>
      <c r="F665" s="280"/>
      <c r="G665" s="280"/>
      <c r="H665" s="361"/>
      <c r="I665" s="542"/>
      <c r="J665" s="360"/>
      <c r="K665" s="360"/>
    </row>
    <row r="666" spans="1:11" ht="22.5" customHeight="1" x14ac:dyDescent="0.25">
      <c r="A666" s="134" t="s">
        <v>243</v>
      </c>
      <c r="B666" s="365">
        <f>C666*1.25</f>
        <v>13.5</v>
      </c>
      <c r="C666" s="365">
        <v>10.8</v>
      </c>
      <c r="D666" s="136"/>
      <c r="E666" s="280"/>
      <c r="F666" s="280"/>
      <c r="G666" s="280"/>
      <c r="H666" s="280"/>
      <c r="I666" s="542"/>
      <c r="J666" s="360"/>
      <c r="K666" s="360"/>
    </row>
    <row r="667" spans="1:11" ht="22.5" customHeight="1" x14ac:dyDescent="0.25">
      <c r="A667" s="134" t="s">
        <v>17</v>
      </c>
      <c r="B667" s="365">
        <f>C667*1.33</f>
        <v>14.497000000000002</v>
      </c>
      <c r="C667" s="365">
        <f>C668*1.09</f>
        <v>10.9</v>
      </c>
      <c r="D667" s="136"/>
      <c r="E667" s="280"/>
      <c r="F667" s="280"/>
      <c r="G667" s="280"/>
      <c r="H667" s="365"/>
      <c r="I667" s="542"/>
      <c r="J667" s="360"/>
      <c r="K667" s="360"/>
    </row>
    <row r="668" spans="1:11" ht="22.5" customHeight="1" x14ac:dyDescent="0.25">
      <c r="A668" s="281" t="s">
        <v>138</v>
      </c>
      <c r="B668" s="365"/>
      <c r="C668" s="354">
        <v>10</v>
      </c>
      <c r="D668" s="136"/>
      <c r="E668" s="280"/>
      <c r="F668" s="280"/>
      <c r="G668" s="280"/>
      <c r="H668" s="365"/>
      <c r="I668" s="542"/>
      <c r="J668" s="360"/>
      <c r="K668" s="360"/>
    </row>
    <row r="669" spans="1:11" ht="22.5" customHeight="1" x14ac:dyDescent="0.25">
      <c r="A669" s="134" t="s">
        <v>49</v>
      </c>
      <c r="B669" s="365">
        <f>C669*1.25</f>
        <v>21</v>
      </c>
      <c r="C669" s="365">
        <f>C671*1.05</f>
        <v>16.8</v>
      </c>
      <c r="D669" s="136"/>
      <c r="E669" s="280"/>
      <c r="F669" s="280"/>
      <c r="G669" s="280"/>
      <c r="H669" s="280"/>
      <c r="I669" s="542"/>
      <c r="J669" s="360"/>
      <c r="K669" s="360"/>
    </row>
    <row r="670" spans="1:11" ht="22.5" customHeight="1" x14ac:dyDescent="0.25">
      <c r="A670" s="134" t="s">
        <v>17</v>
      </c>
      <c r="B670" s="365">
        <f>C670*1.33</f>
        <v>22.344000000000001</v>
      </c>
      <c r="C670" s="365">
        <f>C671*1.05</f>
        <v>16.8</v>
      </c>
      <c r="D670" s="136"/>
      <c r="E670" s="280"/>
      <c r="F670" s="280"/>
      <c r="G670" s="280"/>
      <c r="H670" s="365"/>
      <c r="I670" s="542"/>
      <c r="J670" s="360"/>
      <c r="K670" s="360"/>
    </row>
    <row r="671" spans="1:11" ht="22.5" customHeight="1" x14ac:dyDescent="0.25">
      <c r="A671" s="281" t="s">
        <v>101</v>
      </c>
      <c r="B671" s="365"/>
      <c r="C671" s="361">
        <v>16</v>
      </c>
      <c r="D671" s="136"/>
      <c r="E671" s="280"/>
      <c r="F671" s="280"/>
      <c r="G671" s="280"/>
      <c r="H671" s="365"/>
      <c r="I671" s="542"/>
      <c r="J671" s="360"/>
      <c r="K671" s="360"/>
    </row>
    <row r="672" spans="1:11" ht="22.5" customHeight="1" x14ac:dyDescent="0.25">
      <c r="A672" s="104" t="s">
        <v>244</v>
      </c>
      <c r="B672" s="365">
        <f>C672*1.9</f>
        <v>15.2</v>
      </c>
      <c r="C672" s="365">
        <v>8</v>
      </c>
      <c r="D672" s="136"/>
      <c r="E672" s="280"/>
      <c r="F672" s="280"/>
      <c r="G672" s="280"/>
      <c r="H672" s="365"/>
      <c r="I672" s="542"/>
      <c r="J672" s="360"/>
      <c r="K672" s="360"/>
    </row>
    <row r="673" spans="1:11" ht="22.5" customHeight="1" x14ac:dyDescent="0.25">
      <c r="A673" s="134" t="s">
        <v>24</v>
      </c>
      <c r="B673" s="288">
        <f>C673*1.19</f>
        <v>10.709999999999999</v>
      </c>
      <c r="C673" s="365">
        <v>9</v>
      </c>
      <c r="D673" s="136"/>
      <c r="E673" s="280"/>
      <c r="F673" s="280"/>
      <c r="G673" s="280"/>
      <c r="H673" s="365"/>
      <c r="I673" s="542"/>
      <c r="J673" s="360"/>
      <c r="K673" s="360"/>
    </row>
    <row r="674" spans="1:11" ht="22.5" customHeight="1" x14ac:dyDescent="0.25">
      <c r="A674" s="134" t="s">
        <v>245</v>
      </c>
      <c r="B674" s="365">
        <f>C674</f>
        <v>9</v>
      </c>
      <c r="C674" s="365">
        <v>9</v>
      </c>
      <c r="D674" s="136"/>
      <c r="E674" s="280"/>
      <c r="F674" s="280"/>
      <c r="G674" s="280"/>
      <c r="H674" s="365"/>
      <c r="I674" s="97"/>
      <c r="J674" s="360"/>
      <c r="K674" s="360"/>
    </row>
    <row r="675" spans="1:11" ht="22.5" customHeight="1" x14ac:dyDescent="0.25">
      <c r="A675" s="793" t="s">
        <v>246</v>
      </c>
      <c r="B675" s="794"/>
      <c r="C675" s="795"/>
      <c r="D675" s="136"/>
      <c r="E675" s="280"/>
      <c r="F675" s="280"/>
      <c r="G675" s="280"/>
      <c r="H675" s="365"/>
      <c r="I675" s="97"/>
      <c r="J675" s="360"/>
      <c r="K675" s="360"/>
    </row>
    <row r="676" spans="1:11" ht="22.5" customHeight="1" x14ac:dyDescent="0.25">
      <c r="A676" s="104" t="s">
        <v>18</v>
      </c>
      <c r="B676" s="279">
        <f>C676</f>
        <v>3</v>
      </c>
      <c r="C676" s="279">
        <v>3</v>
      </c>
      <c r="D676" s="136"/>
      <c r="E676" s="280"/>
      <c r="F676" s="280"/>
      <c r="G676" s="110"/>
      <c r="H676" s="121"/>
      <c r="I676" s="97"/>
      <c r="J676" s="360"/>
      <c r="K676" s="360"/>
    </row>
    <row r="677" spans="1:11" ht="22.5" customHeight="1" x14ac:dyDescent="0.25">
      <c r="A677" s="137" t="s">
        <v>247</v>
      </c>
      <c r="B677" s="249">
        <f>C677*1.35</f>
        <v>0.67500000000000004</v>
      </c>
      <c r="C677" s="139">
        <v>0.5</v>
      </c>
      <c r="D677" s="279"/>
      <c r="E677" s="279"/>
      <c r="F677" s="279"/>
      <c r="G677" s="279"/>
      <c r="H677" s="279"/>
      <c r="I677" s="97"/>
      <c r="J677" s="360"/>
      <c r="K677" s="360"/>
    </row>
    <row r="678" spans="1:11" ht="22.5" customHeight="1" x14ac:dyDescent="0.25">
      <c r="A678" s="753" t="s">
        <v>253</v>
      </c>
      <c r="B678" s="753"/>
      <c r="C678" s="753"/>
      <c r="D678" s="132">
        <v>100</v>
      </c>
      <c r="E678" s="133">
        <v>12.3</v>
      </c>
      <c r="F678" s="100">
        <v>11.89</v>
      </c>
      <c r="G678" s="100">
        <v>10.119999999999999</v>
      </c>
      <c r="H678" s="133">
        <v>203.5</v>
      </c>
      <c r="I678" s="101" t="s">
        <v>254</v>
      </c>
      <c r="J678" s="348"/>
      <c r="K678" s="348"/>
    </row>
    <row r="679" spans="1:11" ht="27" customHeight="1" x14ac:dyDescent="0.25">
      <c r="A679" s="367" t="s">
        <v>250</v>
      </c>
      <c r="B679" s="368">
        <f>C679*1.45</f>
        <v>176.9</v>
      </c>
      <c r="C679" s="259">
        <f>D678*1.22</f>
        <v>122</v>
      </c>
      <c r="D679" s="369"/>
      <c r="E679" s="370"/>
      <c r="F679" s="370"/>
      <c r="G679" s="370"/>
      <c r="H679" s="369"/>
      <c r="I679" s="101"/>
      <c r="J679" s="348"/>
      <c r="K679" s="348"/>
    </row>
    <row r="680" spans="1:11" ht="25.5" customHeight="1" x14ac:dyDescent="0.25">
      <c r="A680" s="367" t="s">
        <v>251</v>
      </c>
      <c r="B680" s="368">
        <v>157.04600000000002</v>
      </c>
      <c r="C680" s="259">
        <f>D678*1.55</f>
        <v>155</v>
      </c>
      <c r="D680" s="369"/>
      <c r="E680" s="370"/>
      <c r="F680" s="370"/>
      <c r="G680" s="370"/>
      <c r="H680" s="369"/>
      <c r="I680" s="101"/>
      <c r="J680" s="348"/>
      <c r="K680" s="348"/>
    </row>
    <row r="681" spans="1:11" ht="25.5" customHeight="1" x14ac:dyDescent="0.25">
      <c r="A681" s="137" t="s">
        <v>162</v>
      </c>
      <c r="B681" s="138">
        <v>5</v>
      </c>
      <c r="C681" s="138">
        <v>5</v>
      </c>
      <c r="D681" s="139"/>
      <c r="E681" s="140"/>
      <c r="F681" s="140"/>
      <c r="G681" s="140"/>
      <c r="H681" s="139"/>
      <c r="I681" s="101"/>
      <c r="J681" s="348"/>
      <c r="K681" s="348"/>
    </row>
    <row r="682" spans="1:11" ht="17.100000000000001" customHeight="1" x14ac:dyDescent="0.25">
      <c r="A682" s="137" t="s">
        <v>252</v>
      </c>
      <c r="B682" s="280">
        <v>0.64</v>
      </c>
      <c r="C682" s="279">
        <v>0.5</v>
      </c>
      <c r="D682" s="139"/>
      <c r="E682" s="140"/>
      <c r="F682" s="140"/>
      <c r="G682" s="140"/>
      <c r="H682" s="139"/>
      <c r="I682" s="101"/>
      <c r="J682" s="348"/>
      <c r="K682" s="348"/>
    </row>
    <row r="683" spans="1:11" ht="17.100000000000001" customHeight="1" x14ac:dyDescent="0.25">
      <c r="A683" s="137" t="s">
        <v>18</v>
      </c>
      <c r="B683" s="332">
        <v>2</v>
      </c>
      <c r="C683" s="332">
        <v>2</v>
      </c>
      <c r="D683" s="139"/>
      <c r="E683" s="140"/>
      <c r="F683" s="140"/>
      <c r="G683" s="140"/>
      <c r="H683" s="259"/>
      <c r="I683" s="101"/>
      <c r="J683" s="348"/>
      <c r="K683" s="348"/>
    </row>
    <row r="684" spans="1:11" ht="17.100000000000001" customHeight="1" x14ac:dyDescent="0.25">
      <c r="A684" s="176"/>
      <c r="B684" s="172"/>
      <c r="C684" s="172"/>
      <c r="D684" s="274"/>
      <c r="E684" s="371"/>
      <c r="F684" s="371"/>
      <c r="G684" s="371"/>
      <c r="H684" s="245"/>
      <c r="I684" s="372"/>
      <c r="J684" s="348"/>
      <c r="K684" s="348"/>
    </row>
    <row r="685" spans="1:11" ht="23.25" customHeight="1" x14ac:dyDescent="0.25">
      <c r="A685" s="677" t="s">
        <v>192</v>
      </c>
      <c r="B685" s="678"/>
      <c r="C685" s="679"/>
      <c r="D685" s="180">
        <v>150</v>
      </c>
      <c r="E685" s="101">
        <v>5.82</v>
      </c>
      <c r="F685" s="101">
        <v>1.9</v>
      </c>
      <c r="G685" s="101">
        <v>37.08</v>
      </c>
      <c r="H685" s="101">
        <v>176</v>
      </c>
      <c r="I685" s="101" t="s">
        <v>193</v>
      </c>
      <c r="J685" s="348"/>
      <c r="K685" s="348"/>
    </row>
    <row r="686" spans="1:11" ht="23.25" customHeight="1" x14ac:dyDescent="0.25">
      <c r="A686" s="128" t="s">
        <v>81</v>
      </c>
      <c r="B686" s="129">
        <f>C686</f>
        <v>50</v>
      </c>
      <c r="C686" s="129">
        <v>50</v>
      </c>
      <c r="D686" s="213"/>
      <c r="E686" s="95"/>
      <c r="F686" s="95"/>
      <c r="G686" s="95"/>
      <c r="H686" s="153"/>
      <c r="I686" s="95"/>
      <c r="J686" s="348"/>
      <c r="K686" s="348"/>
    </row>
    <row r="687" spans="1:11" ht="23.25" customHeight="1" x14ac:dyDescent="0.25">
      <c r="A687" s="128" t="s">
        <v>33</v>
      </c>
      <c r="B687" s="129">
        <f>C687</f>
        <v>1.2</v>
      </c>
      <c r="C687" s="129">
        <v>1.2</v>
      </c>
      <c r="D687" s="213"/>
      <c r="E687" s="95"/>
      <c r="F687" s="95"/>
      <c r="G687" s="129"/>
      <c r="H687" s="131"/>
      <c r="I687" s="129"/>
      <c r="J687" s="348"/>
      <c r="K687" s="348"/>
    </row>
    <row r="688" spans="1:11" ht="23.25" customHeight="1" x14ac:dyDescent="0.25">
      <c r="A688" s="128" t="s">
        <v>10</v>
      </c>
      <c r="B688" s="129">
        <f>C688</f>
        <v>157.5</v>
      </c>
      <c r="C688" s="129">
        <v>157.5</v>
      </c>
      <c r="D688" s="213"/>
      <c r="E688" s="95"/>
      <c r="F688" s="95"/>
      <c r="G688" s="129"/>
      <c r="H688" s="131"/>
      <c r="I688" s="129"/>
      <c r="J688" s="348"/>
      <c r="K688" s="348"/>
    </row>
    <row r="689" spans="1:11" ht="23.25" customHeight="1" x14ac:dyDescent="0.25">
      <c r="A689" s="119" t="s">
        <v>66</v>
      </c>
      <c r="B689" s="129">
        <f>C689</f>
        <v>4</v>
      </c>
      <c r="C689" s="129">
        <v>4</v>
      </c>
      <c r="D689" s="213"/>
      <c r="E689" s="95"/>
      <c r="F689" s="95"/>
      <c r="G689" s="129"/>
      <c r="H689" s="131"/>
      <c r="I689" s="129"/>
      <c r="J689" s="348"/>
      <c r="K689" s="348"/>
    </row>
    <row r="690" spans="1:11" ht="23.25" customHeight="1" x14ac:dyDescent="0.25">
      <c r="A690" s="674" t="s">
        <v>47</v>
      </c>
      <c r="B690" s="675"/>
      <c r="C690" s="675"/>
      <c r="D690" s="675"/>
      <c r="E690" s="675"/>
      <c r="F690" s="675"/>
      <c r="G690" s="675"/>
      <c r="H690" s="675"/>
      <c r="I690" s="676"/>
      <c r="J690" s="348"/>
      <c r="K690" s="348"/>
    </row>
    <row r="691" spans="1:11" ht="23.25" customHeight="1" x14ac:dyDescent="0.25">
      <c r="A691" s="743" t="s">
        <v>181</v>
      </c>
      <c r="B691" s="744"/>
      <c r="C691" s="745"/>
      <c r="D691" s="146">
        <v>150</v>
      </c>
      <c r="E691" s="100">
        <v>3.25</v>
      </c>
      <c r="F691" s="100">
        <v>4.7</v>
      </c>
      <c r="G691" s="100">
        <v>21.01</v>
      </c>
      <c r="H691" s="541">
        <v>143.76</v>
      </c>
      <c r="I691" s="541" t="s">
        <v>218</v>
      </c>
      <c r="J691" s="348"/>
      <c r="K691" s="348"/>
    </row>
    <row r="692" spans="1:11" ht="23.25" customHeight="1" x14ac:dyDescent="0.25">
      <c r="A692" s="169" t="s">
        <v>19</v>
      </c>
      <c r="B692" s="163">
        <f>C692*1.33</f>
        <v>170.24</v>
      </c>
      <c r="C692" s="163">
        <v>128</v>
      </c>
      <c r="D692" s="182"/>
      <c r="E692" s="163"/>
      <c r="F692" s="163"/>
      <c r="G692" s="163"/>
      <c r="H692" s="144"/>
      <c r="I692" s="183"/>
      <c r="J692" s="348"/>
      <c r="K692" s="348"/>
    </row>
    <row r="693" spans="1:11" ht="23.25" customHeight="1" x14ac:dyDescent="0.25">
      <c r="A693" s="169" t="s">
        <v>20</v>
      </c>
      <c r="B693" s="163">
        <f>C693*1.43</f>
        <v>183.04</v>
      </c>
      <c r="C693" s="163">
        <v>128</v>
      </c>
      <c r="D693" s="182"/>
      <c r="E693" s="163"/>
      <c r="F693" s="163"/>
      <c r="G693" s="163"/>
      <c r="H693" s="144"/>
      <c r="I693" s="163"/>
      <c r="J693" s="348"/>
      <c r="K693" s="348"/>
    </row>
    <row r="694" spans="1:11" ht="23.25" customHeight="1" x14ac:dyDescent="0.25">
      <c r="A694" s="169" t="s">
        <v>21</v>
      </c>
      <c r="B694" s="163">
        <f>C694*1.54</f>
        <v>197.12</v>
      </c>
      <c r="C694" s="163">
        <v>128</v>
      </c>
      <c r="D694" s="182"/>
      <c r="E694" s="163"/>
      <c r="F694" s="100"/>
      <c r="G694" s="100"/>
      <c r="H694" s="541"/>
      <c r="I694" s="183"/>
      <c r="J694" s="348"/>
      <c r="K694" s="348"/>
    </row>
    <row r="695" spans="1:11" ht="23.25" customHeight="1" x14ac:dyDescent="0.25">
      <c r="A695" s="169" t="s">
        <v>22</v>
      </c>
      <c r="B695" s="163">
        <f>C695*1.67</f>
        <v>213.76</v>
      </c>
      <c r="C695" s="163">
        <v>128</v>
      </c>
      <c r="D695" s="182"/>
      <c r="E695" s="163"/>
      <c r="F695" s="100"/>
      <c r="G695" s="100"/>
      <c r="H695" s="541"/>
      <c r="I695" s="183"/>
      <c r="J695" s="348"/>
      <c r="K695" s="348"/>
    </row>
    <row r="696" spans="1:11" ht="23.25" customHeight="1" x14ac:dyDescent="0.25">
      <c r="A696" s="117" t="s">
        <v>39</v>
      </c>
      <c r="B696" s="163">
        <f>C696*1.05</f>
        <v>23.625</v>
      </c>
      <c r="C696" s="163">
        <v>22.5</v>
      </c>
      <c r="D696" s="182"/>
      <c r="E696" s="163"/>
      <c r="F696" s="163"/>
      <c r="G696" s="163"/>
      <c r="H696" s="144"/>
      <c r="I696" s="183"/>
      <c r="J696" s="348"/>
      <c r="K696" s="348"/>
    </row>
    <row r="697" spans="1:11" ht="23.25" customHeight="1" x14ac:dyDescent="0.25">
      <c r="A697" s="119" t="s">
        <v>66</v>
      </c>
      <c r="B697" s="163">
        <f>C697</f>
        <v>4</v>
      </c>
      <c r="C697" s="163">
        <v>4</v>
      </c>
      <c r="D697" s="147"/>
      <c r="E697" s="185"/>
      <c r="F697" s="185"/>
      <c r="G697" s="185"/>
      <c r="H697" s="541"/>
      <c r="I697" s="186"/>
      <c r="J697" s="348"/>
      <c r="K697" s="348"/>
    </row>
    <row r="698" spans="1:11" ht="23.25" customHeight="1" x14ac:dyDescent="0.25">
      <c r="A698" s="145" t="s">
        <v>152</v>
      </c>
      <c r="B698" s="163"/>
      <c r="C698" s="163"/>
      <c r="D698" s="171" t="s">
        <v>57</v>
      </c>
      <c r="E698" s="153">
        <v>12.04</v>
      </c>
      <c r="F698" s="153">
        <v>5.56</v>
      </c>
      <c r="G698" s="153">
        <v>1.36</v>
      </c>
      <c r="H698" s="153">
        <v>88.8</v>
      </c>
      <c r="I698" s="101"/>
      <c r="J698" s="231"/>
      <c r="K698" s="231"/>
    </row>
    <row r="699" spans="1:11" ht="31.5" customHeight="1" x14ac:dyDescent="0.25">
      <c r="A699" s="192" t="s">
        <v>154</v>
      </c>
      <c r="B699" s="163">
        <f>C699</f>
        <v>20</v>
      </c>
      <c r="C699" s="163">
        <v>20</v>
      </c>
      <c r="D699" s="171"/>
      <c r="E699" s="153"/>
      <c r="F699" s="153"/>
      <c r="G699" s="153"/>
      <c r="H699" s="153"/>
      <c r="I699" s="186"/>
      <c r="J699" s="231"/>
      <c r="K699" s="231"/>
    </row>
    <row r="700" spans="1:11" ht="21.75" customHeight="1" x14ac:dyDescent="0.25">
      <c r="A700" s="192" t="s">
        <v>10</v>
      </c>
      <c r="B700" s="163">
        <f>C700</f>
        <v>180</v>
      </c>
      <c r="C700" s="163">
        <v>180</v>
      </c>
      <c r="D700" s="171"/>
      <c r="E700" s="153"/>
      <c r="F700" s="153"/>
      <c r="G700" s="153"/>
      <c r="H700" s="153"/>
      <c r="I700" s="144"/>
      <c r="J700" s="231"/>
      <c r="K700" s="231"/>
    </row>
    <row r="701" spans="1:11" ht="21.75" customHeight="1" x14ac:dyDescent="0.25">
      <c r="A701" s="674" t="s">
        <v>47</v>
      </c>
      <c r="B701" s="675"/>
      <c r="C701" s="675"/>
      <c r="D701" s="675"/>
      <c r="E701" s="675"/>
      <c r="F701" s="675"/>
      <c r="G701" s="675"/>
      <c r="H701" s="675"/>
      <c r="I701" s="676"/>
      <c r="J701" s="231"/>
      <c r="K701" s="231"/>
    </row>
    <row r="702" spans="1:11" ht="21.75" customHeight="1" x14ac:dyDescent="0.25">
      <c r="A702" s="692" t="s">
        <v>423</v>
      </c>
      <c r="B702" s="692"/>
      <c r="C702" s="692"/>
      <c r="D702" s="551">
        <v>200</v>
      </c>
      <c r="E702" s="552">
        <v>0.08</v>
      </c>
      <c r="F702" s="552">
        <v>0.08</v>
      </c>
      <c r="G702" s="552">
        <v>13.94</v>
      </c>
      <c r="H702" s="552">
        <v>67.28</v>
      </c>
      <c r="I702" s="129"/>
      <c r="J702" s="231"/>
      <c r="K702" s="231"/>
    </row>
    <row r="703" spans="1:11" ht="21.75" customHeight="1" x14ac:dyDescent="0.25">
      <c r="A703" s="553" t="s">
        <v>424</v>
      </c>
      <c r="B703" s="554">
        <f>C703*1.13</f>
        <v>27.119999999999997</v>
      </c>
      <c r="C703" s="554">
        <v>24</v>
      </c>
      <c r="D703" s="555"/>
      <c r="E703" s="552"/>
      <c r="F703" s="552"/>
      <c r="G703" s="552"/>
      <c r="H703" s="552"/>
      <c r="I703" s="129"/>
      <c r="J703" s="231"/>
      <c r="K703" s="231"/>
    </row>
    <row r="704" spans="1:11" ht="21.75" customHeight="1" x14ac:dyDescent="0.25">
      <c r="A704" s="553" t="s">
        <v>68</v>
      </c>
      <c r="B704" s="474">
        <f>C704</f>
        <v>10</v>
      </c>
      <c r="C704" s="474">
        <v>10</v>
      </c>
      <c r="D704" s="555"/>
      <c r="E704" s="552"/>
      <c r="F704" s="552"/>
      <c r="G704" s="552"/>
      <c r="H704" s="552"/>
      <c r="I704" s="129"/>
      <c r="J704" s="231"/>
      <c r="K704" s="231"/>
    </row>
    <row r="705" spans="1:11" ht="21.75" customHeight="1" x14ac:dyDescent="0.25">
      <c r="A705" s="553" t="s">
        <v>10</v>
      </c>
      <c r="B705" s="556">
        <f>C705</f>
        <v>200</v>
      </c>
      <c r="C705" s="556">
        <v>200</v>
      </c>
      <c r="D705" s="555"/>
      <c r="E705" s="552"/>
      <c r="F705" s="552"/>
      <c r="G705" s="552"/>
      <c r="H705" s="552"/>
      <c r="I705" s="129"/>
      <c r="J705" s="231"/>
      <c r="K705" s="231"/>
    </row>
    <row r="706" spans="1:11" ht="30" customHeight="1" x14ac:dyDescent="0.25">
      <c r="A706" s="726" t="s">
        <v>13</v>
      </c>
      <c r="B706" s="726"/>
      <c r="C706" s="726"/>
      <c r="D706" s="146" t="s">
        <v>136</v>
      </c>
      <c r="E706" s="100">
        <v>0.7</v>
      </c>
      <c r="F706" s="147">
        <v>0.1</v>
      </c>
      <c r="G706" s="147">
        <v>9.4</v>
      </c>
      <c r="H706" s="109">
        <v>41.3</v>
      </c>
      <c r="I706" s="147"/>
      <c r="J706" s="231"/>
      <c r="K706" s="231"/>
    </row>
    <row r="707" spans="1:11" ht="30" customHeight="1" x14ac:dyDescent="0.25">
      <c r="A707" s="701" t="s">
        <v>12</v>
      </c>
      <c r="B707" s="702"/>
      <c r="C707" s="703"/>
      <c r="D707" s="171" t="s">
        <v>53</v>
      </c>
      <c r="E707" s="100">
        <v>1.97</v>
      </c>
      <c r="F707" s="100">
        <v>0.25</v>
      </c>
      <c r="G707" s="100">
        <v>13.28</v>
      </c>
      <c r="H707" s="101">
        <v>56.74</v>
      </c>
      <c r="I707" s="100"/>
      <c r="J707" s="231"/>
      <c r="K707" s="231"/>
    </row>
    <row r="708" spans="1:11" ht="21.95" customHeight="1" x14ac:dyDescent="0.25">
      <c r="A708" s="715" t="s">
        <v>14</v>
      </c>
      <c r="B708" s="716"/>
      <c r="C708" s="716"/>
      <c r="D708" s="717"/>
      <c r="E708" s="149">
        <f>E707+E706+E702+E691+E678+E660</f>
        <v>19.8</v>
      </c>
      <c r="F708" s="149">
        <f>F707+F706+F702+F691+F678+F653</f>
        <v>20.07</v>
      </c>
      <c r="G708" s="149">
        <f>G707+G706+G702+G691+G678+G660</f>
        <v>81.650000000000006</v>
      </c>
      <c r="H708" s="149">
        <f>H707+H706+H698+H691+H678+H653</f>
        <v>581.55999999999995</v>
      </c>
      <c r="I708" s="149"/>
      <c r="J708" s="373"/>
      <c r="K708" s="373"/>
    </row>
    <row r="709" spans="1:11" ht="32.25" customHeight="1" x14ac:dyDescent="0.25">
      <c r="A709" s="791" t="s">
        <v>36</v>
      </c>
      <c r="B709" s="792"/>
      <c r="C709" s="792"/>
      <c r="D709" s="792"/>
      <c r="E709" s="792"/>
      <c r="F709" s="792"/>
      <c r="G709" s="792"/>
      <c r="H709" s="792"/>
      <c r="I709" s="792"/>
      <c r="J709" s="374"/>
      <c r="K709" s="374"/>
    </row>
    <row r="710" spans="1:11" ht="32.25" customHeight="1" x14ac:dyDescent="0.25">
      <c r="A710" s="693" t="s">
        <v>0</v>
      </c>
      <c r="B710" s="718" t="s">
        <v>1</v>
      </c>
      <c r="C710" s="718" t="s">
        <v>2</v>
      </c>
      <c r="D710" s="693" t="s">
        <v>3</v>
      </c>
      <c r="E710" s="693"/>
      <c r="F710" s="693"/>
      <c r="G710" s="693"/>
      <c r="H710" s="693"/>
      <c r="I710" s="344"/>
      <c r="J710" s="374"/>
      <c r="K710" s="374"/>
    </row>
    <row r="711" spans="1:11" ht="32.25" customHeight="1" x14ac:dyDescent="0.25">
      <c r="A711" s="693"/>
      <c r="B711" s="718"/>
      <c r="C711" s="718"/>
      <c r="D711" s="714" t="s">
        <v>4</v>
      </c>
      <c r="E711" s="693" t="s">
        <v>5</v>
      </c>
      <c r="F711" s="693" t="s">
        <v>6</v>
      </c>
      <c r="G711" s="693" t="s">
        <v>7</v>
      </c>
      <c r="H711" s="704" t="s">
        <v>8</v>
      </c>
      <c r="I711" s="344"/>
      <c r="J711" s="374"/>
      <c r="K711" s="374"/>
    </row>
    <row r="712" spans="1:11" ht="32.25" customHeight="1" x14ac:dyDescent="0.25">
      <c r="A712" s="693"/>
      <c r="B712" s="718"/>
      <c r="C712" s="718"/>
      <c r="D712" s="714"/>
      <c r="E712" s="693"/>
      <c r="F712" s="693"/>
      <c r="G712" s="693"/>
      <c r="H712" s="704"/>
      <c r="I712" s="102" t="s">
        <v>165</v>
      </c>
      <c r="J712" s="374"/>
      <c r="K712" s="374"/>
    </row>
    <row r="713" spans="1:11" s="226" customFormat="1" ht="22.5" customHeight="1" x14ac:dyDescent="0.25">
      <c r="A713" s="179" t="s">
        <v>198</v>
      </c>
      <c r="B713" s="97"/>
      <c r="C713" s="97"/>
      <c r="D713" s="283">
        <v>60</v>
      </c>
      <c r="E713" s="100">
        <v>1.86</v>
      </c>
      <c r="F713" s="100">
        <v>0.1</v>
      </c>
      <c r="G713" s="100">
        <v>3.9</v>
      </c>
      <c r="H713" s="101">
        <v>24</v>
      </c>
      <c r="I713" s="97" t="s">
        <v>445</v>
      </c>
      <c r="J713" s="109"/>
      <c r="K713" s="109"/>
    </row>
    <row r="714" spans="1:11" s="226" customFormat="1" ht="22.5" customHeight="1" x14ac:dyDescent="0.25">
      <c r="A714" s="158" t="s">
        <v>149</v>
      </c>
      <c r="B714" s="251">
        <f>C714*1.65</f>
        <v>99</v>
      </c>
      <c r="C714" s="251">
        <v>60</v>
      </c>
      <c r="D714" s="229"/>
      <c r="E714" s="95"/>
      <c r="F714" s="95"/>
      <c r="G714" s="95"/>
      <c r="H714" s="153"/>
      <c r="I714" s="164"/>
      <c r="J714" s="109"/>
      <c r="K714" s="109"/>
    </row>
    <row r="715" spans="1:11" s="375" customFormat="1" ht="22.5" customHeight="1" x14ac:dyDescent="0.25">
      <c r="A715" s="160" t="s">
        <v>495</v>
      </c>
      <c r="B715" s="144"/>
      <c r="C715" s="144"/>
      <c r="D715" s="161">
        <v>60</v>
      </c>
      <c r="E715" s="109">
        <v>0.68</v>
      </c>
      <c r="F715" s="109">
        <v>3.5</v>
      </c>
      <c r="G715" s="109">
        <v>3.9</v>
      </c>
      <c r="H715" s="109">
        <v>50.5</v>
      </c>
      <c r="I715" s="101" t="s">
        <v>174</v>
      </c>
      <c r="J715" s="374"/>
      <c r="K715" s="374"/>
    </row>
    <row r="716" spans="1:11" s="375" customFormat="1" ht="22.5" customHeight="1" x14ac:dyDescent="0.25">
      <c r="A716" s="115" t="s">
        <v>50</v>
      </c>
      <c r="B716" s="144">
        <f>C716*1.05</f>
        <v>58.800000000000004</v>
      </c>
      <c r="C716" s="144">
        <v>56</v>
      </c>
      <c r="D716" s="109"/>
      <c r="E716" s="144"/>
      <c r="F716" s="144"/>
      <c r="G716" s="101"/>
      <c r="H716" s="101"/>
      <c r="I716" s="101"/>
      <c r="J716" s="374"/>
      <c r="K716" s="374"/>
    </row>
    <row r="717" spans="1:11" s="375" customFormat="1" ht="22.5" customHeight="1" x14ac:dyDescent="0.25">
      <c r="A717" s="115" t="s">
        <v>51</v>
      </c>
      <c r="B717" s="144">
        <f>C717*1.05</f>
        <v>58.800000000000004</v>
      </c>
      <c r="C717" s="144">
        <v>56</v>
      </c>
      <c r="D717" s="109"/>
      <c r="E717" s="163"/>
      <c r="F717" s="163"/>
      <c r="G717" s="100"/>
      <c r="H717" s="101"/>
      <c r="I717" s="100"/>
      <c r="J717" s="374"/>
      <c r="K717" s="374"/>
    </row>
    <row r="718" spans="1:11" s="375" customFormat="1" ht="22.5" customHeight="1" x14ac:dyDescent="0.25">
      <c r="A718" s="115" t="s">
        <v>18</v>
      </c>
      <c r="B718" s="144">
        <f>C718</f>
        <v>4</v>
      </c>
      <c r="C718" s="144">
        <v>4</v>
      </c>
      <c r="D718" s="109"/>
      <c r="E718" s="163"/>
      <c r="F718" s="163"/>
      <c r="G718" s="100"/>
      <c r="H718" s="101"/>
      <c r="I718" s="100"/>
      <c r="J718" s="374"/>
      <c r="K718" s="374"/>
    </row>
    <row r="719" spans="1:11" s="375" customFormat="1" ht="22.5" customHeight="1" x14ac:dyDescent="0.25">
      <c r="A719" s="128" t="s">
        <v>131</v>
      </c>
      <c r="B719" s="249">
        <f>C719*1.35</f>
        <v>0.67500000000000004</v>
      </c>
      <c r="C719" s="129">
        <v>0.5</v>
      </c>
      <c r="D719" s="164"/>
      <c r="E719" s="164"/>
      <c r="F719" s="164"/>
      <c r="G719" s="164"/>
      <c r="H719" s="159"/>
      <c r="I719" s="164"/>
      <c r="J719" s="374"/>
      <c r="K719" s="374"/>
    </row>
    <row r="720" spans="1:11" s="375" customFormat="1" ht="22.5" customHeight="1" x14ac:dyDescent="0.25">
      <c r="A720" s="674" t="s">
        <v>47</v>
      </c>
      <c r="B720" s="675"/>
      <c r="C720" s="675"/>
      <c r="D720" s="675"/>
      <c r="E720" s="675"/>
      <c r="F720" s="675"/>
      <c r="G720" s="675"/>
      <c r="H720" s="675"/>
      <c r="I720" s="676"/>
      <c r="J720" s="374"/>
      <c r="K720" s="374"/>
    </row>
    <row r="721" spans="1:11" s="375" customFormat="1" ht="22.5" customHeight="1" x14ac:dyDescent="0.25">
      <c r="A721" s="317" t="s">
        <v>202</v>
      </c>
      <c r="B721" s="318"/>
      <c r="C721" s="318"/>
      <c r="D721" s="286">
        <v>60</v>
      </c>
      <c r="E721" s="541">
        <v>0.98</v>
      </c>
      <c r="F721" s="541">
        <v>0.1</v>
      </c>
      <c r="G721" s="541">
        <v>5.28</v>
      </c>
      <c r="H721" s="541">
        <v>20.2</v>
      </c>
      <c r="I721" s="97" t="s">
        <v>304</v>
      </c>
      <c r="J721" s="374"/>
      <c r="K721" s="374"/>
    </row>
    <row r="722" spans="1:11" s="375" customFormat="1" ht="22.5" customHeight="1" x14ac:dyDescent="0.25">
      <c r="A722" s="158" t="s">
        <v>425</v>
      </c>
      <c r="B722" s="129">
        <f>C722*1.25</f>
        <v>81.75</v>
      </c>
      <c r="C722" s="129">
        <v>65.400000000000006</v>
      </c>
      <c r="D722" s="164"/>
      <c r="E722" s="164"/>
      <c r="F722" s="164"/>
      <c r="G722" s="164"/>
      <c r="H722" s="159"/>
      <c r="I722" s="164"/>
      <c r="J722" s="374"/>
      <c r="K722" s="374"/>
    </row>
    <row r="723" spans="1:11" s="375" customFormat="1" ht="22.5" customHeight="1" x14ac:dyDescent="0.25">
      <c r="A723" s="158" t="s">
        <v>403</v>
      </c>
      <c r="B723" s="129">
        <f>C723*1.33</f>
        <v>86.982000000000014</v>
      </c>
      <c r="C723" s="129">
        <v>65.400000000000006</v>
      </c>
      <c r="D723" s="164"/>
      <c r="E723" s="164"/>
      <c r="F723" s="164"/>
      <c r="G723" s="164"/>
      <c r="H723" s="159"/>
      <c r="I723" s="164"/>
      <c r="J723" s="374"/>
      <c r="K723" s="374"/>
    </row>
    <row r="724" spans="1:11" s="375" customFormat="1" ht="22.5" customHeight="1" x14ac:dyDescent="0.25">
      <c r="A724" s="170" t="s">
        <v>138</v>
      </c>
      <c r="B724" s="95"/>
      <c r="C724" s="95">
        <f>C722/1.09</f>
        <v>60</v>
      </c>
      <c r="D724" s="164"/>
      <c r="E724" s="164"/>
      <c r="F724" s="164"/>
      <c r="G724" s="164"/>
      <c r="H724" s="159"/>
      <c r="I724" s="164"/>
      <c r="J724" s="374"/>
      <c r="K724" s="374"/>
    </row>
    <row r="725" spans="1:11" s="375" customFormat="1" ht="22.5" customHeight="1" x14ac:dyDescent="0.25">
      <c r="A725" s="128" t="s">
        <v>131</v>
      </c>
      <c r="B725" s="249">
        <f>C725*1.35</f>
        <v>0.67500000000000004</v>
      </c>
      <c r="C725" s="129">
        <v>0.5</v>
      </c>
      <c r="D725" s="164"/>
      <c r="E725" s="164"/>
      <c r="F725" s="164"/>
      <c r="G725" s="164"/>
      <c r="H725" s="159"/>
      <c r="I725" s="164"/>
      <c r="J725" s="374"/>
      <c r="K725" s="374"/>
    </row>
    <row r="726" spans="1:11" s="375" customFormat="1" ht="22.5" customHeight="1" x14ac:dyDescent="0.25">
      <c r="A726" s="674" t="s">
        <v>47</v>
      </c>
      <c r="B726" s="675"/>
      <c r="C726" s="675"/>
      <c r="D726" s="675"/>
      <c r="E726" s="675"/>
      <c r="F726" s="675"/>
      <c r="G726" s="675"/>
      <c r="H726" s="675"/>
      <c r="I726" s="676"/>
      <c r="J726" s="374"/>
      <c r="K726" s="374"/>
    </row>
    <row r="727" spans="1:11" s="375" customFormat="1" ht="22.5" customHeight="1" x14ac:dyDescent="0.25">
      <c r="A727" s="584" t="s">
        <v>449</v>
      </c>
      <c r="B727" s="585"/>
      <c r="C727" s="585"/>
      <c r="D727" s="586">
        <v>60</v>
      </c>
      <c r="E727" s="561">
        <v>1.1499999999999999</v>
      </c>
      <c r="F727" s="561">
        <v>2.08</v>
      </c>
      <c r="G727" s="561">
        <v>6.69</v>
      </c>
      <c r="H727" s="561">
        <v>53.69</v>
      </c>
      <c r="I727" s="200" t="s">
        <v>448</v>
      </c>
      <c r="J727" s="374"/>
      <c r="K727" s="374"/>
    </row>
    <row r="728" spans="1:11" s="375" customFormat="1" ht="22.5" customHeight="1" x14ac:dyDescent="0.25">
      <c r="A728" s="587" t="s">
        <v>446</v>
      </c>
      <c r="B728" s="494">
        <f>C728*1.25</f>
        <v>70.849999999999994</v>
      </c>
      <c r="C728" s="494">
        <v>56.68</v>
      </c>
      <c r="D728" s="588"/>
      <c r="E728" s="588"/>
      <c r="F728" s="588"/>
      <c r="G728" s="588"/>
      <c r="H728" s="588"/>
      <c r="I728" s="505"/>
      <c r="J728" s="374"/>
      <c r="K728" s="374"/>
    </row>
    <row r="729" spans="1:11" s="375" customFormat="1" ht="22.5" customHeight="1" x14ac:dyDescent="0.25">
      <c r="A729" s="587" t="s">
        <v>17</v>
      </c>
      <c r="B729" s="494">
        <f>C729*1.33</f>
        <v>75.384399999999999</v>
      </c>
      <c r="C729" s="494">
        <v>56.68</v>
      </c>
      <c r="D729" s="588"/>
      <c r="E729" s="588"/>
      <c r="F729" s="588"/>
      <c r="G729" s="588"/>
      <c r="H729" s="588"/>
      <c r="I729" s="164"/>
      <c r="J729" s="374"/>
      <c r="K729" s="374"/>
    </row>
    <row r="730" spans="1:11" s="375" customFormat="1" ht="22.5" customHeight="1" x14ac:dyDescent="0.25">
      <c r="A730" s="589" t="s">
        <v>101</v>
      </c>
      <c r="B730" s="472"/>
      <c r="C730" s="472">
        <v>50</v>
      </c>
      <c r="D730" s="588"/>
      <c r="E730" s="588"/>
      <c r="F730" s="588"/>
      <c r="G730" s="588"/>
      <c r="H730" s="588"/>
      <c r="I730" s="164"/>
      <c r="J730" s="374"/>
      <c r="K730" s="374"/>
    </row>
    <row r="731" spans="1:11" s="375" customFormat="1" ht="22.5" customHeight="1" x14ac:dyDescent="0.25">
      <c r="A731" s="590" t="s">
        <v>447</v>
      </c>
      <c r="B731" s="494">
        <f>C731*1.01</f>
        <v>8.08</v>
      </c>
      <c r="C731" s="494">
        <v>8</v>
      </c>
      <c r="D731" s="588"/>
      <c r="E731" s="588"/>
      <c r="F731" s="588"/>
      <c r="G731" s="588"/>
      <c r="H731" s="588"/>
      <c r="I731" s="164"/>
      <c r="J731" s="374"/>
      <c r="K731" s="374"/>
    </row>
    <row r="732" spans="1:11" s="375" customFormat="1" ht="22.5" customHeight="1" x14ac:dyDescent="0.25">
      <c r="A732" s="587" t="s">
        <v>18</v>
      </c>
      <c r="B732" s="494">
        <f>C732</f>
        <v>2</v>
      </c>
      <c r="C732" s="494">
        <v>2</v>
      </c>
      <c r="D732" s="588"/>
      <c r="E732" s="588"/>
      <c r="F732" s="588"/>
      <c r="G732" s="588"/>
      <c r="H732" s="588"/>
      <c r="I732" s="164"/>
      <c r="J732" s="374"/>
      <c r="K732" s="374"/>
    </row>
    <row r="733" spans="1:11" s="375" customFormat="1" ht="22.5" customHeight="1" x14ac:dyDescent="0.25">
      <c r="A733" s="587" t="s">
        <v>131</v>
      </c>
      <c r="B733" s="249">
        <f>C733*1.35</f>
        <v>0.81</v>
      </c>
      <c r="C733" s="494">
        <v>0.6</v>
      </c>
      <c r="D733" s="588"/>
      <c r="E733" s="588"/>
      <c r="F733" s="588"/>
      <c r="G733" s="588"/>
      <c r="H733" s="588"/>
      <c r="I733" s="164"/>
      <c r="J733" s="374"/>
      <c r="K733" s="374"/>
    </row>
    <row r="734" spans="1:11" ht="22.5" customHeight="1" x14ac:dyDescent="0.25">
      <c r="A734" s="376" t="s">
        <v>255</v>
      </c>
      <c r="B734" s="377"/>
      <c r="C734" s="378"/>
      <c r="D734" s="379" t="s">
        <v>57</v>
      </c>
      <c r="E734" s="101">
        <v>10.5</v>
      </c>
      <c r="F734" s="101">
        <v>7.4</v>
      </c>
      <c r="G734" s="101">
        <v>19.45</v>
      </c>
      <c r="H734" s="101">
        <v>193.47</v>
      </c>
      <c r="I734" s="101" t="s">
        <v>256</v>
      </c>
      <c r="J734" s="360"/>
      <c r="K734" s="360"/>
    </row>
    <row r="735" spans="1:11" ht="22.5" customHeight="1" x14ac:dyDescent="0.25">
      <c r="A735" s="128" t="s">
        <v>280</v>
      </c>
      <c r="B735" s="131">
        <f>C735*1.1</f>
        <v>53.68</v>
      </c>
      <c r="C735" s="129">
        <f>C737*1.22</f>
        <v>48.8</v>
      </c>
      <c r="D735" s="380"/>
      <c r="E735" s="381"/>
      <c r="F735" s="381"/>
      <c r="G735" s="381"/>
      <c r="H735" s="153"/>
      <c r="I735" s="381"/>
      <c r="J735" s="360"/>
      <c r="K735" s="360"/>
    </row>
    <row r="736" spans="1:11" ht="22.5" customHeight="1" x14ac:dyDescent="0.25">
      <c r="A736" s="128" t="s">
        <v>160</v>
      </c>
      <c r="B736" s="288">
        <f>C736*1.05</f>
        <v>58.800000000000004</v>
      </c>
      <c r="C736" s="129">
        <f>C737*1.4</f>
        <v>56</v>
      </c>
      <c r="D736" s="380"/>
      <c r="E736" s="381"/>
      <c r="F736" s="381"/>
      <c r="G736" s="381"/>
      <c r="H736" s="153"/>
      <c r="I736" s="381"/>
      <c r="J736" s="360"/>
      <c r="K736" s="360"/>
    </row>
    <row r="737" spans="1:11" ht="22.5" customHeight="1" x14ac:dyDescent="0.25">
      <c r="A737" s="382" t="s">
        <v>99</v>
      </c>
      <c r="B737" s="383"/>
      <c r="C737" s="383">
        <v>40</v>
      </c>
      <c r="D737" s="380"/>
      <c r="E737" s="381"/>
      <c r="F737" s="381"/>
      <c r="G737" s="381"/>
      <c r="H737" s="153"/>
      <c r="I737" s="381"/>
      <c r="J737" s="188"/>
      <c r="K737" s="188"/>
    </row>
    <row r="738" spans="1:11" ht="22.5" customHeight="1" x14ac:dyDescent="0.25">
      <c r="A738" s="209" t="s">
        <v>19</v>
      </c>
      <c r="B738" s="172">
        <f>C738*1.33</f>
        <v>172.9</v>
      </c>
      <c r="C738" s="172">
        <v>130</v>
      </c>
      <c r="D738" s="380"/>
      <c r="E738" s="381"/>
      <c r="F738" s="381"/>
      <c r="G738" s="381"/>
      <c r="H738" s="153"/>
      <c r="I738" s="381"/>
      <c r="J738" s="384"/>
      <c r="K738" s="384"/>
    </row>
    <row r="739" spans="1:11" s="316" customFormat="1" ht="22.5" customHeight="1" x14ac:dyDescent="0.25">
      <c r="A739" s="209" t="s">
        <v>20</v>
      </c>
      <c r="B739" s="172">
        <f>C739*1.43</f>
        <v>185.9</v>
      </c>
      <c r="C739" s="172">
        <v>130</v>
      </c>
      <c r="D739" s="173"/>
      <c r="E739" s="129"/>
      <c r="F739" s="129"/>
      <c r="G739" s="129"/>
      <c r="H739" s="153"/>
      <c r="I739" s="341"/>
      <c r="J739" s="384"/>
      <c r="K739" s="384"/>
    </row>
    <row r="740" spans="1:11" s="316" customFormat="1" ht="22.5" customHeight="1" x14ac:dyDescent="0.25">
      <c r="A740" s="209" t="s">
        <v>21</v>
      </c>
      <c r="B740" s="172">
        <f>C740*1.538</f>
        <v>199.94</v>
      </c>
      <c r="C740" s="172">
        <v>130</v>
      </c>
      <c r="D740" s="173"/>
      <c r="E740" s="129"/>
      <c r="F740" s="95"/>
      <c r="G740" s="95"/>
      <c r="H740" s="153"/>
      <c r="I740" s="341"/>
      <c r="J740" s="384"/>
      <c r="K740" s="384"/>
    </row>
    <row r="741" spans="1:11" s="316" customFormat="1" ht="22.5" customHeight="1" x14ac:dyDescent="0.25">
      <c r="A741" s="209" t="s">
        <v>22</v>
      </c>
      <c r="B741" s="172">
        <f>C741*1.67</f>
        <v>217.1</v>
      </c>
      <c r="C741" s="172">
        <v>130</v>
      </c>
      <c r="D741" s="173"/>
      <c r="E741" s="129"/>
      <c r="F741" s="129"/>
      <c r="G741" s="129"/>
      <c r="H741" s="153"/>
      <c r="I741" s="341"/>
      <c r="J741" s="384"/>
      <c r="K741" s="384"/>
    </row>
    <row r="742" spans="1:11" ht="22.5" customHeight="1" x14ac:dyDescent="0.25">
      <c r="A742" s="385" t="s">
        <v>24</v>
      </c>
      <c r="B742" s="288">
        <f>C742*1.19</f>
        <v>11.899999999999999</v>
      </c>
      <c r="C742" s="304">
        <v>10</v>
      </c>
      <c r="D742" s="173"/>
      <c r="E742" s="129"/>
      <c r="F742" s="129"/>
      <c r="G742" s="129"/>
      <c r="H742" s="153"/>
      <c r="I742" s="341"/>
      <c r="J742" s="329"/>
      <c r="K742" s="329"/>
    </row>
    <row r="743" spans="1:11" ht="22.5" customHeight="1" x14ac:dyDescent="0.25">
      <c r="A743" s="385" t="s">
        <v>49</v>
      </c>
      <c r="B743" s="304">
        <f>C743*1.25</f>
        <v>30</v>
      </c>
      <c r="C743" s="304">
        <v>24</v>
      </c>
      <c r="D743" s="173"/>
      <c r="E743" s="129"/>
      <c r="F743" s="129"/>
      <c r="G743" s="129"/>
      <c r="H743" s="153"/>
      <c r="I743" s="341"/>
      <c r="J743" s="329"/>
      <c r="K743" s="329"/>
    </row>
    <row r="744" spans="1:11" ht="22.5" customHeight="1" x14ac:dyDescent="0.25">
      <c r="A744" s="385" t="s">
        <v>100</v>
      </c>
      <c r="B744" s="304">
        <f>C744*1.33</f>
        <v>31.92</v>
      </c>
      <c r="C744" s="304">
        <v>24</v>
      </c>
      <c r="D744" s="173"/>
      <c r="E744" s="129"/>
      <c r="F744" s="129"/>
      <c r="G744" s="129"/>
      <c r="H744" s="153"/>
      <c r="I744" s="341"/>
      <c r="J744" s="329"/>
      <c r="K744" s="329"/>
    </row>
    <row r="745" spans="1:11" ht="22.5" customHeight="1" x14ac:dyDescent="0.25">
      <c r="A745" s="385" t="s">
        <v>148</v>
      </c>
      <c r="B745" s="304">
        <v>0.01</v>
      </c>
      <c r="C745" s="304">
        <v>0.01</v>
      </c>
      <c r="D745" s="173"/>
      <c r="E745" s="129"/>
      <c r="F745" s="129"/>
      <c r="G745" s="129"/>
      <c r="H745" s="153"/>
      <c r="I745" s="341"/>
      <c r="J745" s="329"/>
      <c r="K745" s="329"/>
    </row>
    <row r="746" spans="1:11" ht="22.5" customHeight="1" x14ac:dyDescent="0.25">
      <c r="A746" s="385" t="s">
        <v>91</v>
      </c>
      <c r="B746" s="304">
        <f>C746</f>
        <v>5</v>
      </c>
      <c r="C746" s="304">
        <v>5</v>
      </c>
      <c r="D746" s="173"/>
      <c r="E746" s="129"/>
      <c r="F746" s="129"/>
      <c r="G746" s="129"/>
      <c r="H746" s="153"/>
      <c r="I746" s="341"/>
      <c r="J746" s="329"/>
      <c r="K746" s="329"/>
    </row>
    <row r="747" spans="1:11" ht="22.5" customHeight="1" x14ac:dyDescent="0.25">
      <c r="A747" s="385" t="s">
        <v>33</v>
      </c>
      <c r="B747" s="304">
        <f>C747</f>
        <v>1.5</v>
      </c>
      <c r="C747" s="304">
        <v>1.5</v>
      </c>
      <c r="D747" s="173"/>
      <c r="E747" s="129"/>
      <c r="F747" s="95"/>
      <c r="G747" s="95"/>
      <c r="H747" s="153"/>
      <c r="I747" s="386"/>
      <c r="J747" s="329"/>
      <c r="K747" s="329"/>
    </row>
    <row r="748" spans="1:11" ht="22.5" customHeight="1" x14ac:dyDescent="0.25">
      <c r="A748" s="385" t="s">
        <v>18</v>
      </c>
      <c r="B748" s="304">
        <f>C748</f>
        <v>5</v>
      </c>
      <c r="C748" s="304">
        <v>5</v>
      </c>
      <c r="D748" s="173"/>
      <c r="E748" s="129"/>
      <c r="F748" s="95"/>
      <c r="G748" s="95"/>
      <c r="H748" s="153"/>
      <c r="I748" s="386"/>
      <c r="J748" s="329"/>
      <c r="K748" s="329"/>
    </row>
    <row r="749" spans="1:11" ht="22.5" customHeight="1" x14ac:dyDescent="0.25">
      <c r="A749" s="387" t="s">
        <v>65</v>
      </c>
      <c r="B749" s="388">
        <f>C749</f>
        <v>15</v>
      </c>
      <c r="C749" s="388">
        <v>15</v>
      </c>
      <c r="D749" s="389"/>
      <c r="E749" s="390"/>
      <c r="F749" s="199"/>
      <c r="G749" s="199"/>
      <c r="H749" s="391"/>
      <c r="I749" s="392"/>
      <c r="J749" s="329"/>
      <c r="K749" s="329"/>
    </row>
    <row r="750" spans="1:11" ht="22.5" customHeight="1" x14ac:dyDescent="0.25">
      <c r="A750" s="773" t="s">
        <v>257</v>
      </c>
      <c r="B750" s="774"/>
      <c r="C750" s="775"/>
      <c r="D750" s="339">
        <v>50</v>
      </c>
      <c r="E750" s="100">
        <v>5.43</v>
      </c>
      <c r="F750" s="100">
        <v>9</v>
      </c>
      <c r="G750" s="100">
        <v>34.36</v>
      </c>
      <c r="H750" s="101">
        <v>169.12</v>
      </c>
      <c r="I750" s="100"/>
      <c r="J750" s="323" t="s">
        <v>258</v>
      </c>
      <c r="K750" s="393"/>
    </row>
    <row r="751" spans="1:11" ht="22.5" customHeight="1" x14ac:dyDescent="0.3">
      <c r="A751" s="225" t="s">
        <v>116</v>
      </c>
      <c r="B751" s="177">
        <f>C751</f>
        <v>50</v>
      </c>
      <c r="C751" s="177">
        <v>50</v>
      </c>
      <c r="D751" s="172"/>
      <c r="E751" s="163"/>
      <c r="F751" s="100"/>
      <c r="G751" s="100"/>
      <c r="H751" s="101"/>
      <c r="I751" s="183"/>
      <c r="J751" s="236"/>
      <c r="K751" s="393"/>
    </row>
    <row r="752" spans="1:11" ht="22.5" customHeight="1" x14ac:dyDescent="0.3">
      <c r="A752" s="225" t="s">
        <v>104</v>
      </c>
      <c r="B752" s="177">
        <f>C752</f>
        <v>20</v>
      </c>
      <c r="C752" s="177">
        <v>20</v>
      </c>
      <c r="D752" s="172"/>
      <c r="E752" s="163"/>
      <c r="F752" s="100"/>
      <c r="G752" s="100"/>
      <c r="H752" s="101"/>
      <c r="I752" s="183"/>
      <c r="J752" s="236"/>
      <c r="K752" s="393"/>
    </row>
    <row r="753" spans="1:11" ht="22.5" customHeight="1" x14ac:dyDescent="0.3">
      <c r="A753" s="225" t="s">
        <v>71</v>
      </c>
      <c r="B753" s="177">
        <f>C753</f>
        <v>0.6</v>
      </c>
      <c r="C753" s="177">
        <v>0.6</v>
      </c>
      <c r="D753" s="172"/>
      <c r="E753" s="163"/>
      <c r="F753" s="100"/>
      <c r="G753" s="100"/>
      <c r="H753" s="101"/>
      <c r="I753" s="183"/>
      <c r="J753" s="236"/>
      <c r="K753" s="393"/>
    </row>
    <row r="754" spans="1:11" ht="22.5" customHeight="1" x14ac:dyDescent="0.3">
      <c r="A754" s="467" t="s">
        <v>76</v>
      </c>
      <c r="B754" s="177">
        <f>C754</f>
        <v>3</v>
      </c>
      <c r="C754" s="177">
        <v>3</v>
      </c>
      <c r="D754" s="172"/>
      <c r="E754" s="163"/>
      <c r="F754" s="100"/>
      <c r="G754" s="100"/>
      <c r="H754" s="101"/>
      <c r="I754" s="183"/>
      <c r="J754" s="236"/>
      <c r="K754" s="393"/>
    </row>
    <row r="755" spans="1:11" ht="22.5" customHeight="1" x14ac:dyDescent="0.3">
      <c r="A755" s="225" t="s">
        <v>18</v>
      </c>
      <c r="B755" s="177">
        <f>C755</f>
        <v>1</v>
      </c>
      <c r="C755" s="177">
        <v>1</v>
      </c>
      <c r="D755" s="172"/>
      <c r="E755" s="163"/>
      <c r="F755" s="100"/>
      <c r="G755" s="100"/>
      <c r="H755" s="101"/>
      <c r="I755" s="183"/>
      <c r="J755" s="236"/>
      <c r="K755" s="393"/>
    </row>
    <row r="756" spans="1:11" ht="22.5" customHeight="1" x14ac:dyDescent="0.25">
      <c r="A756" s="674" t="s">
        <v>47</v>
      </c>
      <c r="B756" s="675"/>
      <c r="C756" s="675"/>
      <c r="D756" s="675"/>
      <c r="E756" s="675"/>
      <c r="F756" s="675"/>
      <c r="G756" s="675"/>
      <c r="H756" s="675"/>
      <c r="I756" s="676"/>
      <c r="J756" s="393"/>
      <c r="K756" s="393"/>
    </row>
    <row r="757" spans="1:11" ht="22.5" customHeight="1" x14ac:dyDescent="0.25">
      <c r="A757" s="545" t="s">
        <v>426</v>
      </c>
      <c r="B757" s="505"/>
      <c r="C757" s="505"/>
      <c r="D757" s="187">
        <v>50</v>
      </c>
      <c r="E757" s="546">
        <v>0.9</v>
      </c>
      <c r="F757" s="546">
        <v>3.45</v>
      </c>
      <c r="G757" s="546">
        <v>9.4</v>
      </c>
      <c r="H757" s="546">
        <v>69</v>
      </c>
      <c r="I757" s="97"/>
      <c r="J757" s="393"/>
      <c r="K757" s="393"/>
    </row>
    <row r="758" spans="1:11" ht="22.5" customHeight="1" x14ac:dyDescent="0.25">
      <c r="A758" s="706" t="s">
        <v>199</v>
      </c>
      <c r="B758" s="707"/>
      <c r="C758" s="708"/>
      <c r="D758" s="171">
        <v>200</v>
      </c>
      <c r="E758" s="109">
        <v>0.01</v>
      </c>
      <c r="F758" s="109">
        <v>0</v>
      </c>
      <c r="G758" s="109">
        <v>9.98</v>
      </c>
      <c r="H758" s="109">
        <v>39.979999999999997</v>
      </c>
      <c r="I758" s="100" t="s">
        <v>302</v>
      </c>
      <c r="J758" s="393"/>
      <c r="K758" s="393"/>
    </row>
    <row r="759" spans="1:11" ht="22.5" customHeight="1" x14ac:dyDescent="0.25">
      <c r="A759" s="128" t="s">
        <v>63</v>
      </c>
      <c r="B759" s="129">
        <v>0.5</v>
      </c>
      <c r="C759" s="129">
        <v>0.5</v>
      </c>
      <c r="D759" s="130"/>
      <c r="E759" s="129"/>
      <c r="F759" s="129"/>
      <c r="G759" s="129"/>
      <c r="H759" s="131"/>
      <c r="I759" s="129"/>
      <c r="J759" s="393"/>
      <c r="K759" s="393"/>
    </row>
    <row r="760" spans="1:11" ht="22.5" customHeight="1" x14ac:dyDescent="0.25">
      <c r="A760" s="128" t="s">
        <v>10</v>
      </c>
      <c r="B760" s="129">
        <f>C760</f>
        <v>200</v>
      </c>
      <c r="C760" s="129">
        <v>200</v>
      </c>
      <c r="D760" s="130"/>
      <c r="E760" s="129"/>
      <c r="F760" s="129"/>
      <c r="G760" s="129"/>
      <c r="H760" s="131"/>
      <c r="I760" s="129"/>
      <c r="J760" s="393"/>
      <c r="K760" s="393"/>
    </row>
    <row r="761" spans="1:11" s="375" customFormat="1" ht="22.5" customHeight="1" x14ac:dyDescent="0.25">
      <c r="A761" s="111" t="s">
        <v>68</v>
      </c>
      <c r="B761" s="129">
        <f>C761</f>
        <v>10</v>
      </c>
      <c r="C761" s="129">
        <v>10</v>
      </c>
      <c r="D761" s="130"/>
      <c r="E761" s="129"/>
      <c r="F761" s="129"/>
      <c r="G761" s="129"/>
      <c r="H761" s="131"/>
      <c r="I761" s="129"/>
      <c r="J761" s="373"/>
      <c r="K761" s="373"/>
    </row>
    <row r="762" spans="1:11" s="375" customFormat="1" ht="22.5" customHeight="1" x14ac:dyDescent="0.25">
      <c r="A762" s="674" t="s">
        <v>47</v>
      </c>
      <c r="B762" s="675"/>
      <c r="C762" s="675"/>
      <c r="D762" s="675"/>
      <c r="E762" s="675"/>
      <c r="F762" s="675"/>
      <c r="G762" s="675"/>
      <c r="H762" s="675"/>
      <c r="I762" s="676"/>
      <c r="J762" s="373"/>
      <c r="K762" s="373"/>
    </row>
    <row r="763" spans="1:11" s="375" customFormat="1" ht="17.100000000000001" customHeight="1" x14ac:dyDescent="0.25">
      <c r="A763" s="311" t="s">
        <v>164</v>
      </c>
      <c r="B763" s="312"/>
      <c r="C763" s="116"/>
      <c r="D763" s="313">
        <v>200</v>
      </c>
      <c r="E763" s="235">
        <v>5.2</v>
      </c>
      <c r="F763" s="314">
        <v>6.4</v>
      </c>
      <c r="G763" s="314">
        <v>9</v>
      </c>
      <c r="H763" s="314">
        <v>114</v>
      </c>
      <c r="I763" s="129"/>
      <c r="J763" s="373"/>
      <c r="K763" s="373"/>
    </row>
    <row r="764" spans="1:11" s="375" customFormat="1" ht="33" customHeight="1" x14ac:dyDescent="0.25">
      <c r="A764" s="194" t="s">
        <v>120</v>
      </c>
      <c r="B764" s="195"/>
      <c r="C764" s="196"/>
      <c r="D764" s="146" t="s">
        <v>155</v>
      </c>
      <c r="E764" s="100">
        <v>2</v>
      </c>
      <c r="F764" s="147">
        <v>0.6</v>
      </c>
      <c r="G764" s="100">
        <v>16.2</v>
      </c>
      <c r="H764" s="101">
        <v>77.8</v>
      </c>
      <c r="I764" s="100">
        <v>0.2</v>
      </c>
      <c r="J764" s="373"/>
      <c r="K764" s="373"/>
    </row>
    <row r="765" spans="1:11" s="375" customFormat="1" ht="24.75" customHeight="1" x14ac:dyDescent="0.25">
      <c r="A765" s="394" t="s">
        <v>14</v>
      </c>
      <c r="B765" s="395"/>
      <c r="C765" s="395"/>
      <c r="D765" s="396"/>
      <c r="E765" s="149">
        <f>E764+E758+E750+E734+E727</f>
        <v>19.089999999999996</v>
      </c>
      <c r="F765" s="149">
        <f>F764+F758+F750+F734+F715+F713</f>
        <v>20.6</v>
      </c>
      <c r="G765" s="149">
        <f>G764+G758+G750+G734+G715</f>
        <v>83.89</v>
      </c>
      <c r="H765" s="149">
        <f>H764+H763+H750+H734+H715</f>
        <v>604.89</v>
      </c>
      <c r="I765" s="149">
        <v>2.87</v>
      </c>
      <c r="J765" s="373"/>
      <c r="K765" s="373"/>
    </row>
    <row r="766" spans="1:11" ht="27.95" customHeight="1" x14ac:dyDescent="0.25">
      <c r="A766" s="782" t="s">
        <v>37</v>
      </c>
      <c r="B766" s="783"/>
      <c r="C766" s="783"/>
      <c r="D766" s="783"/>
      <c r="E766" s="783"/>
      <c r="F766" s="783"/>
      <c r="G766" s="783"/>
      <c r="H766" s="783"/>
      <c r="I766" s="783"/>
      <c r="J766" s="198"/>
      <c r="K766" s="198"/>
    </row>
    <row r="767" spans="1:11" s="189" customFormat="1" ht="27.95" customHeight="1" x14ac:dyDescent="0.25">
      <c r="A767" s="693" t="s">
        <v>0</v>
      </c>
      <c r="B767" s="718" t="s">
        <v>1</v>
      </c>
      <c r="C767" s="718" t="s">
        <v>2</v>
      </c>
      <c r="D767" s="693" t="s">
        <v>3</v>
      </c>
      <c r="E767" s="693"/>
      <c r="F767" s="693"/>
      <c r="G767" s="693"/>
      <c r="H767" s="693"/>
      <c r="I767" s="102"/>
      <c r="J767" s="188"/>
      <c r="K767" s="188"/>
    </row>
    <row r="768" spans="1:11" s="189" customFormat="1" ht="27.95" customHeight="1" x14ac:dyDescent="0.25">
      <c r="A768" s="693"/>
      <c r="B768" s="718"/>
      <c r="C768" s="718"/>
      <c r="D768" s="714" t="s">
        <v>4</v>
      </c>
      <c r="E768" s="693" t="s">
        <v>5</v>
      </c>
      <c r="F768" s="693" t="s">
        <v>6</v>
      </c>
      <c r="G768" s="693" t="s">
        <v>7</v>
      </c>
      <c r="H768" s="704" t="s">
        <v>8</v>
      </c>
      <c r="I768" s="746" t="s">
        <v>165</v>
      </c>
      <c r="J768" s="240"/>
      <c r="K768" s="240"/>
    </row>
    <row r="769" spans="1:11" s="189" customFormat="1" ht="27.95" customHeight="1" x14ac:dyDescent="0.25">
      <c r="A769" s="693"/>
      <c r="B769" s="718"/>
      <c r="C769" s="718"/>
      <c r="D769" s="714"/>
      <c r="E769" s="693"/>
      <c r="F769" s="693"/>
      <c r="G769" s="693"/>
      <c r="H769" s="704"/>
      <c r="I769" s="747"/>
      <c r="J769" s="348"/>
      <c r="K769" s="348"/>
    </row>
    <row r="770" spans="1:11" ht="22.5" customHeight="1" x14ac:dyDescent="0.25">
      <c r="A770" s="179" t="s">
        <v>349</v>
      </c>
      <c r="B770" s="97"/>
      <c r="C770" s="97"/>
      <c r="D770" s="283">
        <v>60</v>
      </c>
      <c r="E770" s="100">
        <v>0.48</v>
      </c>
      <c r="F770" s="100">
        <v>7.0000000000000007E-2</v>
      </c>
      <c r="G770" s="100">
        <v>1.22</v>
      </c>
      <c r="H770" s="101">
        <v>8.1999999999999993</v>
      </c>
      <c r="I770" s="102" t="s">
        <v>350</v>
      </c>
      <c r="J770" s="360"/>
      <c r="K770" s="360"/>
    </row>
    <row r="771" spans="1:11" ht="22.5" customHeight="1" x14ac:dyDescent="0.25">
      <c r="A771" s="158" t="s">
        <v>113</v>
      </c>
      <c r="B771" s="251">
        <f>C771*1.9</f>
        <v>114</v>
      </c>
      <c r="C771" s="251">
        <v>60</v>
      </c>
      <c r="D771" s="229"/>
      <c r="E771" s="95"/>
      <c r="F771" s="95"/>
      <c r="G771" s="95"/>
      <c r="H771" s="153"/>
      <c r="I771" s="97"/>
      <c r="J771" s="360"/>
      <c r="K771" s="360"/>
    </row>
    <row r="772" spans="1:11" ht="22.5" customHeight="1" x14ac:dyDescent="0.25">
      <c r="A772" s="674" t="s">
        <v>47</v>
      </c>
      <c r="B772" s="675"/>
      <c r="C772" s="675"/>
      <c r="D772" s="675"/>
      <c r="E772" s="675"/>
      <c r="F772" s="675"/>
      <c r="G772" s="675"/>
      <c r="H772" s="675"/>
      <c r="I772" s="676"/>
      <c r="J772" s="360"/>
      <c r="K772" s="360"/>
    </row>
    <row r="773" spans="1:11" ht="22.5" customHeight="1" x14ac:dyDescent="0.25">
      <c r="A773" s="728" t="s">
        <v>248</v>
      </c>
      <c r="B773" s="728"/>
      <c r="C773" s="728"/>
      <c r="D773" s="132">
        <v>60</v>
      </c>
      <c r="E773" s="110">
        <v>1.5</v>
      </c>
      <c r="F773" s="110">
        <v>5</v>
      </c>
      <c r="G773" s="110">
        <v>13.9</v>
      </c>
      <c r="H773" s="361">
        <v>110.5</v>
      </c>
      <c r="I773" s="542" t="s">
        <v>249</v>
      </c>
      <c r="J773" s="360"/>
      <c r="K773" s="360"/>
    </row>
    <row r="774" spans="1:11" ht="22.5" customHeight="1" x14ac:dyDescent="0.25">
      <c r="A774" s="362" t="s">
        <v>19</v>
      </c>
      <c r="B774" s="363">
        <f>C774*1.25</f>
        <v>19.6875</v>
      </c>
      <c r="C774" s="363">
        <f>C778*1.05</f>
        <v>15.75</v>
      </c>
      <c r="D774" s="364"/>
      <c r="E774" s="114"/>
      <c r="F774" s="114"/>
      <c r="G774" s="114"/>
      <c r="H774" s="136"/>
      <c r="I774" s="542"/>
      <c r="J774" s="360"/>
      <c r="K774" s="360"/>
    </row>
    <row r="775" spans="1:11" ht="22.5" customHeight="1" x14ac:dyDescent="0.25">
      <c r="A775" s="362" t="s">
        <v>20</v>
      </c>
      <c r="B775" s="363">
        <f>C775*1.33</f>
        <v>20.947500000000002</v>
      </c>
      <c r="C775" s="363">
        <f>C778*1.05</f>
        <v>15.75</v>
      </c>
      <c r="D775" s="364"/>
      <c r="E775" s="114"/>
      <c r="F775" s="114"/>
      <c r="G775" s="114"/>
      <c r="H775" s="136"/>
      <c r="I775" s="542"/>
      <c r="J775" s="360"/>
      <c r="K775" s="360"/>
    </row>
    <row r="776" spans="1:11" ht="22.5" customHeight="1" x14ac:dyDescent="0.25">
      <c r="A776" s="262" t="s">
        <v>21</v>
      </c>
      <c r="B776" s="363">
        <f>C776*1.43</f>
        <v>22.522499999999997</v>
      </c>
      <c r="C776" s="363">
        <f>C778*1.05</f>
        <v>15.75</v>
      </c>
      <c r="D776" s="364"/>
      <c r="E776" s="114"/>
      <c r="F776" s="114"/>
      <c r="G776" s="114"/>
      <c r="H776" s="136"/>
      <c r="I776" s="542"/>
      <c r="J776" s="360"/>
      <c r="K776" s="360"/>
    </row>
    <row r="777" spans="1:11" ht="22.5" customHeight="1" x14ac:dyDescent="0.25">
      <c r="A777" s="262" t="s">
        <v>22</v>
      </c>
      <c r="B777" s="363">
        <f>C777*1.67</f>
        <v>26.302499999999998</v>
      </c>
      <c r="C777" s="363">
        <f>C778*1.05</f>
        <v>15.75</v>
      </c>
      <c r="D777" s="364"/>
      <c r="E777" s="114"/>
      <c r="F777" s="114"/>
      <c r="G777" s="114"/>
      <c r="H777" s="136"/>
      <c r="I777" s="542"/>
      <c r="J777" s="360"/>
      <c r="K777" s="360"/>
    </row>
    <row r="778" spans="1:11" ht="22.5" customHeight="1" x14ac:dyDescent="0.25">
      <c r="A778" s="261" t="s">
        <v>242</v>
      </c>
      <c r="B778" s="363"/>
      <c r="C778" s="566">
        <v>15</v>
      </c>
      <c r="D778" s="136"/>
      <c r="E778" s="280"/>
      <c r="F778" s="280"/>
      <c r="G778" s="280"/>
      <c r="H778" s="361"/>
      <c r="I778" s="542"/>
      <c r="J778" s="360"/>
      <c r="K778" s="360"/>
    </row>
    <row r="779" spans="1:11" ht="22.5" customHeight="1" x14ac:dyDescent="0.25">
      <c r="A779" s="134" t="s">
        <v>243</v>
      </c>
      <c r="B779" s="365">
        <f>C779*1.25</f>
        <v>13.5</v>
      </c>
      <c r="C779" s="365">
        <v>10.8</v>
      </c>
      <c r="D779" s="136"/>
      <c r="E779" s="280"/>
      <c r="F779" s="280"/>
      <c r="G779" s="280"/>
      <c r="H779" s="280"/>
      <c r="I779" s="542"/>
      <c r="J779" s="360"/>
      <c r="K779" s="360"/>
    </row>
    <row r="780" spans="1:11" ht="22.5" customHeight="1" x14ac:dyDescent="0.25">
      <c r="A780" s="134" t="s">
        <v>17</v>
      </c>
      <c r="B780" s="365">
        <f>C780*1.33</f>
        <v>14.497000000000002</v>
      </c>
      <c r="C780" s="365">
        <f>C781*1.09</f>
        <v>10.9</v>
      </c>
      <c r="D780" s="136"/>
      <c r="E780" s="280"/>
      <c r="F780" s="280"/>
      <c r="G780" s="280"/>
      <c r="H780" s="365"/>
      <c r="I780" s="542"/>
      <c r="J780" s="360"/>
      <c r="K780" s="360"/>
    </row>
    <row r="781" spans="1:11" ht="22.5" customHeight="1" x14ac:dyDescent="0.25">
      <c r="A781" s="281" t="s">
        <v>138</v>
      </c>
      <c r="B781" s="365"/>
      <c r="C781" s="354">
        <v>10</v>
      </c>
      <c r="D781" s="136"/>
      <c r="E781" s="280"/>
      <c r="F781" s="280"/>
      <c r="G781" s="280"/>
      <c r="H781" s="365"/>
      <c r="I781" s="542"/>
      <c r="J781" s="360"/>
      <c r="K781" s="360"/>
    </row>
    <row r="782" spans="1:11" ht="22.5" customHeight="1" x14ac:dyDescent="0.25">
      <c r="A782" s="134" t="s">
        <v>49</v>
      </c>
      <c r="B782" s="365">
        <f>C782*1.25</f>
        <v>21</v>
      </c>
      <c r="C782" s="365">
        <f>C784*1.05</f>
        <v>16.8</v>
      </c>
      <c r="D782" s="136"/>
      <c r="E782" s="280"/>
      <c r="F782" s="280"/>
      <c r="G782" s="280"/>
      <c r="H782" s="280"/>
      <c r="I782" s="542"/>
      <c r="J782" s="360"/>
      <c r="K782" s="360"/>
    </row>
    <row r="783" spans="1:11" ht="22.5" customHeight="1" x14ac:dyDescent="0.25">
      <c r="A783" s="134" t="s">
        <v>17</v>
      </c>
      <c r="B783" s="365">
        <f>C783*1.33</f>
        <v>22.344000000000001</v>
      </c>
      <c r="C783" s="365">
        <f>C784*1.05</f>
        <v>16.8</v>
      </c>
      <c r="D783" s="136"/>
      <c r="E783" s="280"/>
      <c r="F783" s="280"/>
      <c r="G783" s="280"/>
      <c r="H783" s="365"/>
      <c r="I783" s="542"/>
      <c r="J783" s="360"/>
      <c r="K783" s="360"/>
    </row>
    <row r="784" spans="1:11" ht="22.5" customHeight="1" x14ac:dyDescent="0.25">
      <c r="A784" s="281" t="s">
        <v>101</v>
      </c>
      <c r="B784" s="365"/>
      <c r="C784" s="361">
        <v>16</v>
      </c>
      <c r="D784" s="136"/>
      <c r="E784" s="280"/>
      <c r="F784" s="280"/>
      <c r="G784" s="280"/>
      <c r="H784" s="365"/>
      <c r="I784" s="542"/>
      <c r="J784" s="360"/>
      <c r="K784" s="360"/>
    </row>
    <row r="785" spans="1:11" ht="22.5" customHeight="1" x14ac:dyDescent="0.25">
      <c r="A785" s="104" t="s">
        <v>244</v>
      </c>
      <c r="B785" s="365">
        <f>C785*1.9</f>
        <v>15.2</v>
      </c>
      <c r="C785" s="365">
        <v>8</v>
      </c>
      <c r="D785" s="136"/>
      <c r="E785" s="280"/>
      <c r="F785" s="280"/>
      <c r="G785" s="280"/>
      <c r="H785" s="365"/>
      <c r="I785" s="542"/>
      <c r="J785" s="360"/>
      <c r="K785" s="360"/>
    </row>
    <row r="786" spans="1:11" ht="22.5" customHeight="1" x14ac:dyDescent="0.25">
      <c r="A786" s="134" t="s">
        <v>24</v>
      </c>
      <c r="B786" s="288">
        <f>C786*1.19</f>
        <v>10.709999999999999</v>
      </c>
      <c r="C786" s="365">
        <v>9</v>
      </c>
      <c r="D786" s="136"/>
      <c r="E786" s="280"/>
      <c r="F786" s="280"/>
      <c r="G786" s="280"/>
      <c r="H786" s="365"/>
      <c r="I786" s="542"/>
      <c r="J786" s="360"/>
      <c r="K786" s="360"/>
    </row>
    <row r="787" spans="1:11" ht="22.5" customHeight="1" x14ac:dyDescent="0.25">
      <c r="A787" s="134" t="s">
        <v>245</v>
      </c>
      <c r="B787" s="365">
        <f>C787</f>
        <v>9</v>
      </c>
      <c r="C787" s="365">
        <v>9</v>
      </c>
      <c r="D787" s="136"/>
      <c r="E787" s="280"/>
      <c r="F787" s="280"/>
      <c r="G787" s="280"/>
      <c r="H787" s="365"/>
      <c r="I787" s="97"/>
      <c r="J787" s="360"/>
      <c r="K787" s="360"/>
    </row>
    <row r="788" spans="1:11" ht="22.5" customHeight="1" x14ac:dyDescent="0.25">
      <c r="A788" s="719" t="s">
        <v>246</v>
      </c>
      <c r="B788" s="719"/>
      <c r="C788" s="719"/>
      <c r="D788" s="136"/>
      <c r="E788" s="280"/>
      <c r="F788" s="280"/>
      <c r="G788" s="280"/>
      <c r="H788" s="365"/>
      <c r="I788" s="97"/>
      <c r="J788" s="360"/>
      <c r="K788" s="360"/>
    </row>
    <row r="789" spans="1:11" ht="22.5" customHeight="1" x14ac:dyDescent="0.25">
      <c r="A789" s="104" t="s">
        <v>18</v>
      </c>
      <c r="B789" s="279">
        <f>C789</f>
        <v>3</v>
      </c>
      <c r="C789" s="279">
        <v>3</v>
      </c>
      <c r="D789" s="136"/>
      <c r="E789" s="280"/>
      <c r="F789" s="280"/>
      <c r="G789" s="110"/>
      <c r="H789" s="121"/>
      <c r="I789" s="97"/>
      <c r="J789" s="360"/>
      <c r="K789" s="360"/>
    </row>
    <row r="790" spans="1:11" ht="22.5" customHeight="1" x14ac:dyDescent="0.25">
      <c r="A790" s="137" t="s">
        <v>247</v>
      </c>
      <c r="B790" s="249">
        <f>C790*1.35</f>
        <v>0.67500000000000004</v>
      </c>
      <c r="C790" s="139">
        <v>0.5</v>
      </c>
      <c r="D790" s="279"/>
      <c r="E790" s="279"/>
      <c r="F790" s="279"/>
      <c r="G790" s="279"/>
      <c r="H790" s="279"/>
      <c r="I790" s="97"/>
      <c r="J790" s="360"/>
      <c r="K790" s="360"/>
    </row>
    <row r="791" spans="1:11" ht="22.5" customHeight="1" x14ac:dyDescent="0.25">
      <c r="A791" s="674" t="s">
        <v>47</v>
      </c>
      <c r="B791" s="675"/>
      <c r="C791" s="675"/>
      <c r="D791" s="675"/>
      <c r="E791" s="675"/>
      <c r="F791" s="675"/>
      <c r="G791" s="675"/>
      <c r="H791" s="675"/>
      <c r="I791" s="676"/>
      <c r="J791" s="360"/>
      <c r="K791" s="360"/>
    </row>
    <row r="792" spans="1:11" ht="22.5" customHeight="1" x14ac:dyDescent="0.25">
      <c r="A792" s="609" t="s">
        <v>497</v>
      </c>
      <c r="B792" s="366"/>
      <c r="C792" s="139"/>
      <c r="D792" s="121">
        <v>60</v>
      </c>
      <c r="E792" s="121">
        <v>1.2</v>
      </c>
      <c r="F792" s="121">
        <v>3.06</v>
      </c>
      <c r="G792" s="121">
        <v>7.06</v>
      </c>
      <c r="H792" s="121">
        <v>68.400000000000006</v>
      </c>
      <c r="I792" s="97" t="s">
        <v>456</v>
      </c>
      <c r="J792" s="360"/>
      <c r="K792" s="360"/>
    </row>
    <row r="793" spans="1:11" ht="22.5" customHeight="1" x14ac:dyDescent="0.25">
      <c r="A793" s="362" t="s">
        <v>243</v>
      </c>
      <c r="B793" s="363">
        <f>C793*1.25</f>
        <v>81.75</v>
      </c>
      <c r="C793" s="363">
        <f>C797*1.09</f>
        <v>65.400000000000006</v>
      </c>
      <c r="D793" s="279"/>
      <c r="E793" s="279"/>
      <c r="F793" s="279"/>
      <c r="G793" s="279"/>
      <c r="H793" s="279"/>
      <c r="I793" s="97"/>
      <c r="J793" s="360"/>
      <c r="K793" s="360"/>
    </row>
    <row r="794" spans="1:11" ht="21.75" customHeight="1" x14ac:dyDescent="0.25">
      <c r="A794" s="362" t="s">
        <v>17</v>
      </c>
      <c r="B794" s="363">
        <f>C794*1.33</f>
        <v>86.982000000000014</v>
      </c>
      <c r="C794" s="363">
        <f>C797*1.09</f>
        <v>65.400000000000006</v>
      </c>
      <c r="D794" s="279"/>
      <c r="E794" s="279"/>
      <c r="F794" s="279"/>
      <c r="G794" s="279"/>
      <c r="H794" s="279"/>
      <c r="I794" s="97"/>
      <c r="J794" s="360"/>
      <c r="K794" s="360"/>
    </row>
    <row r="795" spans="1:11" ht="22.5" customHeight="1" x14ac:dyDescent="0.25">
      <c r="A795" s="262" t="s">
        <v>21</v>
      </c>
      <c r="B795" s="363">
        <f>C795*1.43</f>
        <v>132.13200000000001</v>
      </c>
      <c r="C795" s="363">
        <f>C797*1.54</f>
        <v>92.4</v>
      </c>
      <c r="D795" s="279"/>
      <c r="E795" s="279"/>
      <c r="F795" s="279"/>
      <c r="G795" s="279"/>
      <c r="H795" s="279"/>
      <c r="I795" s="97"/>
      <c r="J795" s="360"/>
      <c r="K795" s="360"/>
    </row>
    <row r="796" spans="1:11" ht="22.5" customHeight="1" x14ac:dyDescent="0.25">
      <c r="A796" s="262" t="s">
        <v>22</v>
      </c>
      <c r="B796" s="363">
        <f>C796*1.67</f>
        <v>167.33399999999997</v>
      </c>
      <c r="C796" s="363">
        <f>C797*1.67</f>
        <v>100.19999999999999</v>
      </c>
      <c r="D796" s="279"/>
      <c r="E796" s="279"/>
      <c r="F796" s="279"/>
      <c r="G796" s="279"/>
      <c r="H796" s="279"/>
      <c r="I796" s="97"/>
      <c r="J796" s="360"/>
      <c r="K796" s="360"/>
    </row>
    <row r="797" spans="1:11" ht="22.5" customHeight="1" x14ac:dyDescent="0.25">
      <c r="A797" s="608" t="s">
        <v>242</v>
      </c>
      <c r="B797" s="120"/>
      <c r="C797" s="106">
        <v>60</v>
      </c>
      <c r="D797" s="279"/>
      <c r="E797" s="279"/>
      <c r="F797" s="279"/>
      <c r="G797" s="279"/>
      <c r="H797" s="279"/>
      <c r="I797" s="97"/>
      <c r="J797" s="360"/>
      <c r="K797" s="360"/>
    </row>
    <row r="798" spans="1:11" ht="22.5" customHeight="1" x14ac:dyDescent="0.25">
      <c r="A798" s="137" t="s">
        <v>48</v>
      </c>
      <c r="B798" s="366">
        <f>C798*1.9</f>
        <v>15.2</v>
      </c>
      <c r="C798" s="139">
        <v>8</v>
      </c>
      <c r="D798" s="279"/>
      <c r="E798" s="279"/>
      <c r="F798" s="279"/>
      <c r="G798" s="279"/>
      <c r="H798" s="279"/>
      <c r="I798" s="97"/>
      <c r="J798" s="360"/>
      <c r="K798" s="360"/>
    </row>
    <row r="799" spans="1:11" ht="22.5" customHeight="1" x14ac:dyDescent="0.25">
      <c r="A799" s="137" t="s">
        <v>496</v>
      </c>
      <c r="B799" s="366">
        <f>C799*1.05</f>
        <v>10.5</v>
      </c>
      <c r="C799" s="139">
        <v>10</v>
      </c>
      <c r="D799" s="279"/>
      <c r="E799" s="279"/>
      <c r="F799" s="279"/>
      <c r="G799" s="279"/>
      <c r="H799" s="279"/>
      <c r="I799" s="97"/>
      <c r="J799" s="360"/>
      <c r="K799" s="360"/>
    </row>
    <row r="800" spans="1:11" ht="22.5" customHeight="1" x14ac:dyDescent="0.25">
      <c r="A800" s="137" t="s">
        <v>18</v>
      </c>
      <c r="B800" s="366">
        <f>C800</f>
        <v>3</v>
      </c>
      <c r="C800" s="139">
        <v>3</v>
      </c>
      <c r="D800" s="279"/>
      <c r="E800" s="279"/>
      <c r="F800" s="279"/>
      <c r="G800" s="279"/>
      <c r="H800" s="279"/>
      <c r="I800" s="97"/>
      <c r="J800" s="360"/>
      <c r="K800" s="360"/>
    </row>
    <row r="801" spans="1:11" s="189" customFormat="1" ht="22.5" customHeight="1" x14ac:dyDescent="0.25">
      <c r="A801" s="755" t="s">
        <v>259</v>
      </c>
      <c r="B801" s="755"/>
      <c r="C801" s="755"/>
      <c r="D801" s="171" t="s">
        <v>260</v>
      </c>
      <c r="E801" s="100">
        <v>13.04</v>
      </c>
      <c r="F801" s="100">
        <v>8.14</v>
      </c>
      <c r="G801" s="100">
        <v>15.87</v>
      </c>
      <c r="H801" s="101">
        <v>120.89</v>
      </c>
      <c r="I801" s="100" t="s">
        <v>261</v>
      </c>
      <c r="J801" s="348"/>
      <c r="K801" s="348"/>
    </row>
    <row r="802" spans="1:11" s="189" customFormat="1" ht="22.5" customHeight="1" x14ac:dyDescent="0.25">
      <c r="A802" s="575" t="s">
        <v>483</v>
      </c>
      <c r="B802" s="626">
        <f>C802*1.6</f>
        <v>100.80000000000001</v>
      </c>
      <c r="C802" s="172">
        <v>63</v>
      </c>
      <c r="D802" s="173"/>
      <c r="E802" s="163"/>
      <c r="F802" s="163"/>
      <c r="G802" s="163"/>
      <c r="H802" s="144"/>
      <c r="I802" s="163"/>
      <c r="J802" s="348"/>
      <c r="K802" s="348"/>
    </row>
    <row r="803" spans="1:11" s="189" customFormat="1" ht="22.5" customHeight="1" x14ac:dyDescent="0.25">
      <c r="A803" s="575" t="s">
        <v>484</v>
      </c>
      <c r="B803" s="626">
        <f>C803*1.6</f>
        <v>100.80000000000001</v>
      </c>
      <c r="C803" s="172">
        <v>63</v>
      </c>
      <c r="D803" s="173"/>
      <c r="E803" s="163"/>
      <c r="F803" s="163"/>
      <c r="G803" s="163"/>
      <c r="H803" s="144"/>
      <c r="I803" s="163"/>
      <c r="J803" s="348"/>
      <c r="K803" s="348"/>
    </row>
    <row r="804" spans="1:11" s="189" customFormat="1" ht="22.5" customHeight="1" x14ac:dyDescent="0.25">
      <c r="A804" s="575" t="s">
        <v>483</v>
      </c>
      <c r="B804" s="626">
        <f>C804*1.6</f>
        <v>100.80000000000001</v>
      </c>
      <c r="C804" s="172">
        <v>63</v>
      </c>
      <c r="D804" s="173"/>
      <c r="E804" s="163"/>
      <c r="F804" s="163"/>
      <c r="G804" s="163"/>
      <c r="H804" s="144"/>
      <c r="I804" s="163"/>
      <c r="J804" s="348"/>
      <c r="K804" s="348"/>
    </row>
    <row r="805" spans="1:11" s="189" customFormat="1" ht="22.5" customHeight="1" x14ac:dyDescent="0.25">
      <c r="A805" s="174" t="s">
        <v>24</v>
      </c>
      <c r="B805" s="288">
        <f>C805*1.19</f>
        <v>17.849999999999998</v>
      </c>
      <c r="C805" s="172">
        <v>15</v>
      </c>
      <c r="D805" s="171"/>
      <c r="E805" s="100"/>
      <c r="F805" s="100"/>
      <c r="G805" s="100"/>
      <c r="H805" s="101"/>
      <c r="I805" s="100"/>
      <c r="J805" s="348"/>
      <c r="K805" s="348"/>
    </row>
    <row r="806" spans="1:11" s="189" customFormat="1" ht="22.5" customHeight="1" x14ac:dyDescent="0.25">
      <c r="A806" s="175" t="s">
        <v>33</v>
      </c>
      <c r="B806" s="172">
        <f>C806</f>
        <v>1</v>
      </c>
      <c r="C806" s="172">
        <v>1</v>
      </c>
      <c r="D806" s="171"/>
      <c r="E806" s="100"/>
      <c r="F806" s="100"/>
      <c r="G806" s="100"/>
      <c r="H806" s="101"/>
      <c r="I806" s="100"/>
      <c r="J806" s="348"/>
      <c r="K806" s="348"/>
    </row>
    <row r="807" spans="1:11" s="189" customFormat="1" ht="22.5" customHeight="1" x14ac:dyDescent="0.25">
      <c r="A807" s="176" t="s">
        <v>351</v>
      </c>
      <c r="B807" s="177">
        <v>10</v>
      </c>
      <c r="C807" s="172">
        <v>12</v>
      </c>
      <c r="D807" s="171"/>
      <c r="E807" s="100"/>
      <c r="F807" s="100"/>
      <c r="G807" s="100"/>
      <c r="H807" s="101"/>
      <c r="I807" s="100"/>
      <c r="J807" s="348"/>
      <c r="K807" s="348"/>
    </row>
    <row r="808" spans="1:11" s="189" customFormat="1" ht="22.5" customHeight="1" x14ac:dyDescent="0.25">
      <c r="A808" s="175" t="s">
        <v>10</v>
      </c>
      <c r="B808" s="172">
        <v>10</v>
      </c>
      <c r="C808" s="172">
        <v>10</v>
      </c>
      <c r="D808" s="171"/>
      <c r="E808" s="100"/>
      <c r="F808" s="100"/>
      <c r="G808" s="100"/>
      <c r="H808" s="101"/>
      <c r="I808" s="100"/>
      <c r="J808" s="348"/>
      <c r="K808" s="348"/>
    </row>
    <row r="809" spans="1:11" s="189" customFormat="1" ht="22.5" customHeight="1" x14ac:dyDescent="0.25">
      <c r="A809" s="467" t="s">
        <v>76</v>
      </c>
      <c r="B809" s="172">
        <f>C809</f>
        <v>6</v>
      </c>
      <c r="C809" s="172">
        <v>6</v>
      </c>
      <c r="D809" s="171"/>
      <c r="E809" s="100"/>
      <c r="F809" s="100"/>
      <c r="G809" s="100"/>
      <c r="H809" s="101"/>
      <c r="I809" s="100"/>
      <c r="J809" s="348"/>
      <c r="K809" s="348"/>
    </row>
    <row r="810" spans="1:11" s="189" customFormat="1" ht="22.5" customHeight="1" x14ac:dyDescent="0.25">
      <c r="A810" s="175" t="s">
        <v>71</v>
      </c>
      <c r="B810" s="172">
        <f>C810</f>
        <v>2</v>
      </c>
      <c r="C810" s="172">
        <v>2</v>
      </c>
      <c r="D810" s="171"/>
      <c r="E810" s="100"/>
      <c r="F810" s="100"/>
      <c r="G810" s="100"/>
      <c r="H810" s="101"/>
      <c r="I810" s="100"/>
      <c r="J810" s="348"/>
      <c r="K810" s="348"/>
    </row>
    <row r="811" spans="1:11" s="189" customFormat="1" ht="22.5" customHeight="1" x14ac:dyDescent="0.25">
      <c r="A811" s="178" t="s">
        <v>18</v>
      </c>
      <c r="B811" s="172">
        <f>C811</f>
        <v>5</v>
      </c>
      <c r="C811" s="172">
        <v>5</v>
      </c>
      <c r="D811" s="171"/>
      <c r="E811" s="100"/>
      <c r="F811" s="100"/>
      <c r="G811" s="100"/>
      <c r="H811" s="101"/>
      <c r="I811" s="100"/>
      <c r="J811" s="348"/>
      <c r="K811" s="348"/>
    </row>
    <row r="812" spans="1:11" s="189" customFormat="1" ht="22.5" customHeight="1" x14ac:dyDescent="0.25">
      <c r="A812" s="743" t="s">
        <v>181</v>
      </c>
      <c r="B812" s="744"/>
      <c r="C812" s="745"/>
      <c r="D812" s="146">
        <v>150</v>
      </c>
      <c r="E812" s="100">
        <v>3.25</v>
      </c>
      <c r="F812" s="100">
        <v>4.7</v>
      </c>
      <c r="G812" s="100">
        <v>22.01</v>
      </c>
      <c r="H812" s="101">
        <v>143.76</v>
      </c>
      <c r="I812" s="101" t="s">
        <v>218</v>
      </c>
      <c r="J812" s="214"/>
      <c r="K812" s="214"/>
    </row>
    <row r="813" spans="1:11" s="189" customFormat="1" ht="22.5" customHeight="1" x14ac:dyDescent="0.25">
      <c r="A813" s="169" t="s">
        <v>19</v>
      </c>
      <c r="B813" s="163">
        <f>C813*1.33</f>
        <v>170.24</v>
      </c>
      <c r="C813" s="163">
        <v>128</v>
      </c>
      <c r="D813" s="182"/>
      <c r="E813" s="163"/>
      <c r="F813" s="163"/>
      <c r="G813" s="163"/>
      <c r="H813" s="144"/>
      <c r="I813" s="144"/>
      <c r="J813" s="214"/>
      <c r="K813" s="214"/>
    </row>
    <row r="814" spans="1:11" s="189" customFormat="1" ht="22.5" customHeight="1" x14ac:dyDescent="0.25">
      <c r="A814" s="169" t="s">
        <v>20</v>
      </c>
      <c r="B814" s="163">
        <f>C814*1.43</f>
        <v>183.04</v>
      </c>
      <c r="C814" s="163">
        <v>128</v>
      </c>
      <c r="D814" s="182"/>
      <c r="E814" s="163"/>
      <c r="F814" s="163"/>
      <c r="G814" s="163"/>
      <c r="H814" s="144"/>
      <c r="I814" s="144"/>
      <c r="J814" s="214"/>
      <c r="K814" s="214"/>
    </row>
    <row r="815" spans="1:11" s="189" customFormat="1" ht="22.5" customHeight="1" x14ac:dyDescent="0.25">
      <c r="A815" s="169" t="s">
        <v>21</v>
      </c>
      <c r="B815" s="163">
        <f>C815*1.53</f>
        <v>195.84</v>
      </c>
      <c r="C815" s="163">
        <v>128</v>
      </c>
      <c r="D815" s="182"/>
      <c r="E815" s="163"/>
      <c r="F815" s="100"/>
      <c r="G815" s="100"/>
      <c r="H815" s="101"/>
      <c r="I815" s="144"/>
      <c r="J815" s="214"/>
      <c r="K815" s="214"/>
    </row>
    <row r="816" spans="1:11" s="189" customFormat="1" ht="22.5" customHeight="1" x14ac:dyDescent="0.25">
      <c r="A816" s="169" t="s">
        <v>22</v>
      </c>
      <c r="B816" s="163">
        <f>C816*1.67</f>
        <v>213.76</v>
      </c>
      <c r="C816" s="163">
        <v>128</v>
      </c>
      <c r="D816" s="182"/>
      <c r="E816" s="163"/>
      <c r="F816" s="100"/>
      <c r="G816" s="100"/>
      <c r="H816" s="101"/>
      <c r="I816" s="183"/>
      <c r="J816" s="214"/>
      <c r="K816" s="214"/>
    </row>
    <row r="817" spans="1:11" s="189" customFormat="1" ht="22.5" customHeight="1" x14ac:dyDescent="0.25">
      <c r="A817" s="117" t="s">
        <v>39</v>
      </c>
      <c r="B817" s="163">
        <f>C817*1.05</f>
        <v>23.625</v>
      </c>
      <c r="C817" s="163">
        <v>22.5</v>
      </c>
      <c r="D817" s="182"/>
      <c r="E817" s="163"/>
      <c r="F817" s="163"/>
      <c r="G817" s="163"/>
      <c r="H817" s="144"/>
      <c r="I817" s="163"/>
      <c r="J817" s="214"/>
      <c r="K817" s="214"/>
    </row>
    <row r="818" spans="1:11" s="189" customFormat="1" ht="22.5" customHeight="1" x14ac:dyDescent="0.25">
      <c r="A818" s="119" t="s">
        <v>66</v>
      </c>
      <c r="B818" s="163">
        <f>C818</f>
        <v>6</v>
      </c>
      <c r="C818" s="163">
        <v>6</v>
      </c>
      <c r="D818" s="147"/>
      <c r="E818" s="185"/>
      <c r="F818" s="185"/>
      <c r="G818" s="185"/>
      <c r="H818" s="101"/>
      <c r="I818" s="183"/>
      <c r="J818" s="214"/>
      <c r="K818" s="214"/>
    </row>
    <row r="819" spans="1:11" s="189" customFormat="1" ht="22.5" customHeight="1" x14ac:dyDescent="0.25">
      <c r="A819" s="674" t="s">
        <v>47</v>
      </c>
      <c r="B819" s="675"/>
      <c r="C819" s="675"/>
      <c r="D819" s="675"/>
      <c r="E819" s="675"/>
      <c r="F819" s="675"/>
      <c r="G819" s="675"/>
      <c r="H819" s="675"/>
      <c r="I819" s="676"/>
      <c r="J819" s="214"/>
      <c r="K819" s="214"/>
    </row>
    <row r="820" spans="1:11" s="189" customFormat="1" ht="22.5" customHeight="1" x14ac:dyDescent="0.25">
      <c r="A820" s="692" t="s">
        <v>459</v>
      </c>
      <c r="B820" s="692"/>
      <c r="C820" s="692"/>
      <c r="D820" s="466">
        <v>150</v>
      </c>
      <c r="E820" s="491">
        <v>2.76</v>
      </c>
      <c r="F820" s="491">
        <v>5.78</v>
      </c>
      <c r="G820" s="491">
        <v>16.89</v>
      </c>
      <c r="H820" s="561">
        <v>220.93</v>
      </c>
      <c r="I820" s="185" t="s">
        <v>429</v>
      </c>
      <c r="J820" s="214"/>
      <c r="K820" s="214"/>
    </row>
    <row r="821" spans="1:11" s="189" customFormat="1" ht="22.5" customHeight="1" x14ac:dyDescent="0.25">
      <c r="A821" s="562" t="s">
        <v>428</v>
      </c>
      <c r="B821" s="563">
        <f>C821</f>
        <v>52.5</v>
      </c>
      <c r="C821" s="563">
        <v>52.5</v>
      </c>
      <c r="D821" s="564"/>
      <c r="E821" s="565"/>
      <c r="F821" s="565"/>
      <c r="G821" s="565"/>
      <c r="H821" s="564"/>
      <c r="I821" s="186"/>
      <c r="J821" s="214"/>
      <c r="K821" s="214"/>
    </row>
    <row r="822" spans="1:11" s="189" customFormat="1" ht="22.5" customHeight="1" x14ac:dyDescent="0.25">
      <c r="A822" s="562" t="s">
        <v>66</v>
      </c>
      <c r="B822" s="563">
        <f>C822</f>
        <v>4</v>
      </c>
      <c r="C822" s="563">
        <v>4</v>
      </c>
      <c r="D822" s="564"/>
      <c r="E822" s="565"/>
      <c r="F822" s="565"/>
      <c r="G822" s="565"/>
      <c r="H822" s="564"/>
      <c r="I822" s="186"/>
      <c r="J822" s="214"/>
      <c r="K822" s="214"/>
    </row>
    <row r="823" spans="1:11" s="189" customFormat="1" ht="22.5" customHeight="1" x14ac:dyDescent="0.25">
      <c r="A823" s="543" t="s">
        <v>430</v>
      </c>
      <c r="B823" s="131"/>
      <c r="C823" s="546"/>
      <c r="D823" s="180">
        <v>30</v>
      </c>
      <c r="E823" s="546"/>
      <c r="F823" s="546"/>
      <c r="G823" s="131"/>
      <c r="H823" s="131"/>
      <c r="I823" s="546" t="s">
        <v>178</v>
      </c>
      <c r="J823" s="214"/>
      <c r="K823" s="214"/>
    </row>
    <row r="824" spans="1:11" s="189" customFormat="1" ht="22.5" customHeight="1" x14ac:dyDescent="0.25">
      <c r="A824" s="128" t="s">
        <v>108</v>
      </c>
      <c r="B824" s="129">
        <f>C824</f>
        <v>6</v>
      </c>
      <c r="C824" s="129">
        <v>6</v>
      </c>
      <c r="D824" s="181"/>
      <c r="E824" s="95"/>
      <c r="F824" s="95"/>
      <c r="G824" s="129"/>
      <c r="H824" s="131"/>
      <c r="I824" s="129"/>
      <c r="J824" s="214"/>
      <c r="K824" s="214"/>
    </row>
    <row r="825" spans="1:11" s="189" customFormat="1" ht="22.5" customHeight="1" x14ac:dyDescent="0.25">
      <c r="A825" s="467" t="s">
        <v>76</v>
      </c>
      <c r="B825" s="129">
        <f>C825</f>
        <v>1.5</v>
      </c>
      <c r="C825" s="129">
        <v>1.5</v>
      </c>
      <c r="D825" s="181"/>
      <c r="E825" s="95"/>
      <c r="F825" s="95"/>
      <c r="G825" s="129"/>
      <c r="H825" s="131"/>
      <c r="I825" s="129"/>
      <c r="J825" s="214"/>
      <c r="K825" s="214"/>
    </row>
    <row r="826" spans="1:11" s="189" customFormat="1" ht="22.5" customHeight="1" x14ac:dyDescent="0.25">
      <c r="A826" s="128" t="s">
        <v>65</v>
      </c>
      <c r="B826" s="129">
        <f>C826</f>
        <v>25.5</v>
      </c>
      <c r="C826" s="129">
        <v>25.5</v>
      </c>
      <c r="D826" s="181"/>
      <c r="E826" s="95"/>
      <c r="F826" s="95"/>
      <c r="G826" s="129"/>
      <c r="H826" s="131"/>
      <c r="I826" s="129"/>
      <c r="J826" s="214"/>
      <c r="K826" s="214"/>
    </row>
    <row r="827" spans="1:11" s="189" customFormat="1" ht="22.5" customHeight="1" x14ac:dyDescent="0.25">
      <c r="A827" s="128" t="s">
        <v>33</v>
      </c>
      <c r="B827" s="129">
        <f>C827</f>
        <v>0.2</v>
      </c>
      <c r="C827" s="129">
        <v>0.2</v>
      </c>
      <c r="D827" s="181"/>
      <c r="E827" s="95"/>
      <c r="F827" s="95"/>
      <c r="G827" s="129"/>
      <c r="H827" s="131"/>
      <c r="I827" s="129"/>
      <c r="J827" s="214"/>
      <c r="K827" s="214"/>
    </row>
    <row r="828" spans="1:11" ht="22.5" customHeight="1" x14ac:dyDescent="0.25">
      <c r="A828" s="752" t="s">
        <v>211</v>
      </c>
      <c r="B828" s="752"/>
      <c r="C828" s="752"/>
      <c r="D828" s="234">
        <v>200</v>
      </c>
      <c r="E828" s="235"/>
      <c r="F828" s="235">
        <v>2.9</v>
      </c>
      <c r="G828" s="235">
        <v>21.4</v>
      </c>
      <c r="H828" s="235">
        <v>124</v>
      </c>
      <c r="I828" s="235" t="s">
        <v>214</v>
      </c>
      <c r="J828" s="188"/>
      <c r="K828" s="188"/>
    </row>
    <row r="829" spans="1:11" ht="22.5" customHeight="1" x14ac:dyDescent="0.3">
      <c r="A829" s="128" t="s">
        <v>213</v>
      </c>
      <c r="B829" s="129">
        <f>C829</f>
        <v>2</v>
      </c>
      <c r="C829" s="129">
        <v>2</v>
      </c>
      <c r="D829" s="130"/>
      <c r="E829" s="236"/>
      <c r="F829" s="236"/>
      <c r="G829" s="236"/>
      <c r="H829" s="236"/>
      <c r="I829" s="236"/>
      <c r="J829" s="188"/>
      <c r="K829" s="188"/>
    </row>
    <row r="830" spans="1:11" ht="22.5" customHeight="1" x14ac:dyDescent="0.3">
      <c r="A830" s="128" t="s">
        <v>10</v>
      </c>
      <c r="B830" s="129">
        <f>C830</f>
        <v>100</v>
      </c>
      <c r="C830" s="129">
        <v>100</v>
      </c>
      <c r="D830" s="130"/>
      <c r="E830" s="236"/>
      <c r="F830" s="236"/>
      <c r="G830" s="236"/>
      <c r="H830" s="236"/>
      <c r="I830" s="236"/>
      <c r="J830" s="188"/>
      <c r="K830" s="188"/>
    </row>
    <row r="831" spans="1:11" ht="22.5" customHeight="1" x14ac:dyDescent="0.3">
      <c r="A831" s="237" t="s">
        <v>68</v>
      </c>
      <c r="B831" s="129">
        <f>C831</f>
        <v>10</v>
      </c>
      <c r="C831" s="129">
        <v>10</v>
      </c>
      <c r="D831" s="130"/>
      <c r="E831" s="236"/>
      <c r="F831" s="236"/>
      <c r="G831" s="236"/>
      <c r="H831" s="236"/>
      <c r="I831" s="236"/>
      <c r="J831" s="188"/>
      <c r="K831" s="188"/>
    </row>
    <row r="832" spans="1:11" ht="22.5" customHeight="1" x14ac:dyDescent="0.3">
      <c r="A832" s="238" t="s">
        <v>39</v>
      </c>
      <c r="B832" s="163">
        <f>C832</f>
        <v>100</v>
      </c>
      <c r="C832" s="163">
        <v>100</v>
      </c>
      <c r="D832" s="130"/>
      <c r="E832" s="236"/>
      <c r="F832" s="236"/>
      <c r="G832" s="236"/>
      <c r="H832" s="236"/>
      <c r="I832" s="236"/>
      <c r="J832" s="188"/>
      <c r="K832" s="188"/>
    </row>
    <row r="833" spans="1:11" ht="32.25" customHeight="1" x14ac:dyDescent="0.25">
      <c r="A833" s="701" t="s">
        <v>12</v>
      </c>
      <c r="B833" s="702"/>
      <c r="C833" s="703"/>
      <c r="D833" s="171" t="s">
        <v>140</v>
      </c>
      <c r="E833" s="100">
        <v>1.1000000000000001</v>
      </c>
      <c r="F833" s="100">
        <v>0.2</v>
      </c>
      <c r="G833" s="100">
        <v>14.1</v>
      </c>
      <c r="H833" s="101">
        <v>62</v>
      </c>
      <c r="I833" s="100"/>
      <c r="J833" s="188"/>
      <c r="K833" s="188"/>
    </row>
    <row r="834" spans="1:11" ht="24" customHeight="1" x14ac:dyDescent="0.25">
      <c r="A834" s="736" t="s">
        <v>14</v>
      </c>
      <c r="B834" s="737"/>
      <c r="C834" s="737"/>
      <c r="D834" s="738"/>
      <c r="E834" s="149">
        <f>E833+E812+E801+E773</f>
        <v>18.89</v>
      </c>
      <c r="F834" s="149">
        <f>F833+F828+F812+F801+F792</f>
        <v>19</v>
      </c>
      <c r="G834" s="149">
        <f>G833+G828+G812+G801+G773</f>
        <v>87.280000000000015</v>
      </c>
      <c r="H834" s="149">
        <f>H833+H828+H812+H801+H773</f>
        <v>561.15</v>
      </c>
      <c r="I834" s="149"/>
      <c r="J834" s="188"/>
      <c r="K834" s="188"/>
    </row>
    <row r="835" spans="1:11" ht="24" customHeight="1" x14ac:dyDescent="0.25">
      <c r="A835" s="644" t="s">
        <v>412</v>
      </c>
      <c r="B835" s="645"/>
      <c r="C835" s="645"/>
      <c r="D835" s="645"/>
      <c r="E835" s="646">
        <f>E834+E765+E708+E648+E591</f>
        <v>96.44</v>
      </c>
      <c r="F835" s="646">
        <f>F834+F765+F708+F648+F591</f>
        <v>98.960000000000008</v>
      </c>
      <c r="G835" s="646">
        <f>G834+G765+G708+G648+G591</f>
        <v>418.95000000000005</v>
      </c>
      <c r="H835" s="647">
        <f>H834+H765+H708+H648+H591</f>
        <v>2937.3799999999997</v>
      </c>
      <c r="I835" s="647"/>
      <c r="J835" s="188"/>
      <c r="K835" s="188"/>
    </row>
    <row r="836" spans="1:11" ht="24" customHeight="1" x14ac:dyDescent="0.25">
      <c r="A836" s="652" t="s">
        <v>413</v>
      </c>
      <c r="B836" s="653"/>
      <c r="C836" s="653"/>
      <c r="D836" s="653"/>
      <c r="E836" s="654">
        <f>E835/5</f>
        <v>19.288</v>
      </c>
      <c r="F836" s="654">
        <f>F835/5</f>
        <v>19.792000000000002</v>
      </c>
      <c r="G836" s="654">
        <f>G835/5</f>
        <v>83.79</v>
      </c>
      <c r="H836" s="654">
        <f>H835/5</f>
        <v>587.47599999999989</v>
      </c>
      <c r="I836" s="655"/>
      <c r="J836" s="188"/>
      <c r="K836" s="188"/>
    </row>
    <row r="837" spans="1:11" ht="27.75" customHeight="1" x14ac:dyDescent="0.25">
      <c r="A837" s="782" t="s">
        <v>102</v>
      </c>
      <c r="B837" s="783"/>
      <c r="C837" s="783"/>
      <c r="D837" s="783"/>
      <c r="E837" s="783"/>
      <c r="F837" s="783"/>
      <c r="G837" s="783"/>
      <c r="H837" s="783"/>
      <c r="I837" s="783"/>
      <c r="J837" s="188"/>
      <c r="K837" s="188"/>
    </row>
    <row r="838" spans="1:11" ht="18.95" customHeight="1" x14ac:dyDescent="0.25">
      <c r="A838" s="100" t="s">
        <v>0</v>
      </c>
      <c r="B838" s="718" t="s">
        <v>1</v>
      </c>
      <c r="C838" s="718" t="s">
        <v>2</v>
      </c>
      <c r="D838" s="693" t="s">
        <v>3</v>
      </c>
      <c r="E838" s="693"/>
      <c r="F838" s="693"/>
      <c r="G838" s="693"/>
      <c r="H838" s="693"/>
      <c r="I838" s="102"/>
      <c r="J838" s="188"/>
      <c r="K838" s="188"/>
    </row>
    <row r="839" spans="1:11" ht="18.95" customHeight="1" x14ac:dyDescent="0.25">
      <c r="A839" s="100"/>
      <c r="B839" s="718"/>
      <c r="C839" s="718"/>
      <c r="D839" s="714" t="s">
        <v>4</v>
      </c>
      <c r="E839" s="693" t="s">
        <v>5</v>
      </c>
      <c r="F839" s="693" t="s">
        <v>6</v>
      </c>
      <c r="G839" s="693" t="s">
        <v>7</v>
      </c>
      <c r="H839" s="704" t="s">
        <v>8</v>
      </c>
      <c r="I839" s="746" t="s">
        <v>165</v>
      </c>
      <c r="J839" s="188"/>
      <c r="K839" s="188"/>
    </row>
    <row r="840" spans="1:11" ht="18.95" customHeight="1" x14ac:dyDescent="0.25">
      <c r="A840" s="100"/>
      <c r="B840" s="718"/>
      <c r="C840" s="718"/>
      <c r="D840" s="714"/>
      <c r="E840" s="693"/>
      <c r="F840" s="693"/>
      <c r="G840" s="693"/>
      <c r="H840" s="704"/>
      <c r="I840" s="747"/>
      <c r="J840" s="188"/>
      <c r="K840" s="188"/>
    </row>
    <row r="841" spans="1:11" ht="22.5" customHeight="1" x14ac:dyDescent="0.25">
      <c r="A841" s="701" t="s">
        <v>458</v>
      </c>
      <c r="B841" s="702"/>
      <c r="C841" s="703"/>
      <c r="D841" s="397" t="s">
        <v>475</v>
      </c>
      <c r="E841" s="100">
        <v>9.98</v>
      </c>
      <c r="F841" s="100">
        <v>3.66</v>
      </c>
      <c r="G841" s="398">
        <v>14.32</v>
      </c>
      <c r="H841" s="167">
        <v>130</v>
      </c>
      <c r="I841" s="100" t="s">
        <v>457</v>
      </c>
      <c r="J841" s="188"/>
      <c r="K841" s="188"/>
    </row>
    <row r="842" spans="1:11" ht="22.5" customHeight="1" x14ac:dyDescent="0.25">
      <c r="A842" s="192" t="s">
        <v>460</v>
      </c>
      <c r="B842" s="458">
        <f>C842*1.07</f>
        <v>23.272500000000001</v>
      </c>
      <c r="C842" s="177">
        <f>C843*1.45</f>
        <v>21.75</v>
      </c>
      <c r="D842" s="397"/>
      <c r="E842" s="100"/>
      <c r="F842" s="100"/>
      <c r="G842" s="398"/>
      <c r="H842" s="245"/>
      <c r="I842" s="100"/>
      <c r="J842" s="188"/>
      <c r="K842" s="188"/>
    </row>
    <row r="843" spans="1:11" ht="22.5" customHeight="1" x14ac:dyDescent="0.25">
      <c r="A843" s="399" t="s">
        <v>142</v>
      </c>
      <c r="B843" s="177"/>
      <c r="C843" s="344">
        <v>15</v>
      </c>
      <c r="D843" s="397"/>
      <c r="E843" s="100"/>
      <c r="F843" s="100"/>
      <c r="G843" s="398"/>
      <c r="H843" s="245"/>
      <c r="I843" s="100"/>
      <c r="J843" s="188"/>
      <c r="K843" s="188"/>
    </row>
    <row r="844" spans="1:11" ht="22.5" customHeight="1" x14ac:dyDescent="0.25">
      <c r="A844" s="400" t="s">
        <v>141</v>
      </c>
      <c r="B844" s="172">
        <f>C844</f>
        <v>14</v>
      </c>
      <c r="C844" s="172">
        <v>14</v>
      </c>
      <c r="D844" s="172"/>
      <c r="E844" s="129"/>
      <c r="F844" s="163"/>
      <c r="G844" s="398"/>
      <c r="H844" s="245"/>
      <c r="I844" s="95"/>
      <c r="J844" s="188"/>
      <c r="K844" s="188"/>
    </row>
    <row r="845" spans="1:11" ht="22.5" customHeight="1" x14ac:dyDescent="0.25">
      <c r="A845" s="115" t="s">
        <v>49</v>
      </c>
      <c r="B845" s="144">
        <f>C845*1.25</f>
        <v>15</v>
      </c>
      <c r="C845" s="163">
        <v>12</v>
      </c>
      <c r="D845" s="172"/>
      <c r="E845" s="129"/>
      <c r="F845" s="163"/>
      <c r="G845" s="398"/>
      <c r="H845" s="245"/>
      <c r="I845" s="95"/>
      <c r="J845" s="188"/>
      <c r="K845" s="188"/>
    </row>
    <row r="846" spans="1:11" ht="22.5" customHeight="1" x14ac:dyDescent="0.25">
      <c r="A846" s="115" t="s">
        <v>17</v>
      </c>
      <c r="B846" s="144">
        <f>C846*1.33</f>
        <v>15.96</v>
      </c>
      <c r="C846" s="163">
        <v>12</v>
      </c>
      <c r="D846" s="172"/>
      <c r="E846" s="129"/>
      <c r="F846" s="163"/>
      <c r="G846" s="398"/>
      <c r="H846" s="245"/>
      <c r="I846" s="95"/>
      <c r="J846" s="188"/>
      <c r="K846" s="188"/>
    </row>
    <row r="847" spans="1:11" ht="22.5" customHeight="1" x14ac:dyDescent="0.25">
      <c r="A847" s="401" t="s">
        <v>24</v>
      </c>
      <c r="B847" s="288">
        <f>C847*1.19</f>
        <v>9.52</v>
      </c>
      <c r="C847" s="402">
        <v>8</v>
      </c>
      <c r="D847" s="172"/>
      <c r="E847" s="129"/>
      <c r="F847" s="163"/>
      <c r="G847" s="398"/>
      <c r="H847" s="245"/>
      <c r="I847" s="95"/>
      <c r="J847" s="188"/>
      <c r="K847" s="188"/>
    </row>
    <row r="848" spans="1:11" ht="22.5" customHeight="1" x14ac:dyDescent="0.25">
      <c r="A848" s="403" t="s">
        <v>18</v>
      </c>
      <c r="B848" s="304">
        <f>C848</f>
        <v>2.5</v>
      </c>
      <c r="C848" s="304">
        <v>2.5</v>
      </c>
      <c r="D848" s="172"/>
      <c r="E848" s="129"/>
      <c r="F848" s="163"/>
      <c r="G848" s="110"/>
      <c r="H848" s="361"/>
      <c r="I848" s="95"/>
      <c r="J848" s="188"/>
      <c r="K848" s="188"/>
    </row>
    <row r="849" spans="1:11" ht="22.5" customHeight="1" x14ac:dyDescent="0.25">
      <c r="A849" s="209" t="s">
        <v>19</v>
      </c>
      <c r="B849" s="304">
        <f>C849*1.33</f>
        <v>66.5</v>
      </c>
      <c r="C849" s="304">
        <v>50</v>
      </c>
      <c r="D849" s="172"/>
      <c r="E849" s="129"/>
      <c r="F849" s="163"/>
      <c r="G849" s="110"/>
      <c r="H849" s="361"/>
      <c r="I849" s="129"/>
      <c r="J849" s="188"/>
      <c r="K849" s="188"/>
    </row>
    <row r="850" spans="1:11" ht="22.5" customHeight="1" x14ac:dyDescent="0.25">
      <c r="A850" s="209" t="s">
        <v>20</v>
      </c>
      <c r="B850" s="304">
        <f>C850*1.43</f>
        <v>71.5</v>
      </c>
      <c r="C850" s="304">
        <v>50</v>
      </c>
      <c r="D850" s="172"/>
      <c r="E850" s="129"/>
      <c r="F850" s="163"/>
      <c r="G850" s="121"/>
      <c r="H850" s="121"/>
      <c r="I850" s="129"/>
      <c r="J850" s="188"/>
      <c r="K850" s="188"/>
    </row>
    <row r="851" spans="1:11" ht="22.5" customHeight="1" x14ac:dyDescent="0.25">
      <c r="A851" s="209" t="s">
        <v>21</v>
      </c>
      <c r="B851" s="304">
        <f>C851*1.54</f>
        <v>77</v>
      </c>
      <c r="C851" s="304">
        <v>50</v>
      </c>
      <c r="D851" s="172"/>
      <c r="E851" s="129"/>
      <c r="F851" s="163"/>
      <c r="G851" s="132"/>
      <c r="H851" s="121"/>
      <c r="I851" s="129"/>
      <c r="J851" s="188"/>
      <c r="K851" s="188"/>
    </row>
    <row r="852" spans="1:11" ht="22.5" customHeight="1" x14ac:dyDescent="0.25">
      <c r="A852" s="209" t="s">
        <v>22</v>
      </c>
      <c r="B852" s="304">
        <f>C852*1.67</f>
        <v>83.5</v>
      </c>
      <c r="C852" s="304">
        <v>50</v>
      </c>
      <c r="D852" s="172"/>
      <c r="E852" s="172"/>
      <c r="F852" s="163"/>
      <c r="G852" s="132"/>
      <c r="H852" s="121"/>
      <c r="I852" s="129"/>
      <c r="J852" s="188"/>
      <c r="K852" s="188"/>
    </row>
    <row r="853" spans="1:11" ht="22.5" customHeight="1" x14ac:dyDescent="0.25">
      <c r="A853" s="209" t="s">
        <v>33</v>
      </c>
      <c r="B853" s="304">
        <f>C853</f>
        <v>1.5</v>
      </c>
      <c r="C853" s="304">
        <v>1.5</v>
      </c>
      <c r="D853" s="172"/>
      <c r="E853" s="132"/>
      <c r="F853" s="404"/>
      <c r="G853" s="404"/>
      <c r="H853" s="121"/>
      <c r="I853" s="129"/>
      <c r="J853" s="188"/>
      <c r="K853" s="188"/>
    </row>
    <row r="854" spans="1:11" ht="22.5" customHeight="1" x14ac:dyDescent="0.25">
      <c r="A854" s="169" t="s">
        <v>10</v>
      </c>
      <c r="B854" s="402">
        <f>C854</f>
        <v>144</v>
      </c>
      <c r="C854" s="402">
        <v>144</v>
      </c>
      <c r="D854" s="172"/>
      <c r="E854" s="405"/>
      <c r="F854" s="405"/>
      <c r="G854" s="405"/>
      <c r="H854" s="121"/>
      <c r="I854" s="95"/>
      <c r="J854" s="188"/>
      <c r="K854" s="188"/>
    </row>
    <row r="855" spans="1:11" ht="22.5" customHeight="1" x14ac:dyDescent="0.25">
      <c r="A855" s="595" t="s">
        <v>455</v>
      </c>
      <c r="B855" s="596"/>
      <c r="C855" s="596"/>
      <c r="D855" s="597">
        <v>80</v>
      </c>
      <c r="E855" s="598">
        <v>4.5599999999999996</v>
      </c>
      <c r="F855" s="598">
        <v>6.72</v>
      </c>
      <c r="G855" s="598">
        <v>30.14</v>
      </c>
      <c r="H855" s="598">
        <v>194</v>
      </c>
      <c r="I855" s="101" t="s">
        <v>454</v>
      </c>
      <c r="J855" s="360"/>
      <c r="K855" s="360"/>
    </row>
    <row r="856" spans="1:11" ht="22.5" customHeight="1" x14ac:dyDescent="0.25">
      <c r="A856" s="599" t="s">
        <v>453</v>
      </c>
      <c r="B856" s="576">
        <f>C856</f>
        <v>32</v>
      </c>
      <c r="C856" s="576">
        <v>32</v>
      </c>
      <c r="D856" s="600"/>
      <c r="E856" s="601"/>
      <c r="F856" s="601"/>
      <c r="G856" s="601"/>
      <c r="H856" s="601"/>
      <c r="I856" s="163"/>
      <c r="J856" s="360"/>
      <c r="K856" s="360"/>
    </row>
    <row r="857" spans="1:11" ht="22.5" customHeight="1" x14ac:dyDescent="0.25">
      <c r="A857" s="599" t="s">
        <v>60</v>
      </c>
      <c r="B857" s="576">
        <f t="shared" ref="B857:B863" si="3">C857</f>
        <v>22.4</v>
      </c>
      <c r="C857" s="576">
        <v>22.4</v>
      </c>
      <c r="D857" s="600"/>
      <c r="E857" s="601"/>
      <c r="F857" s="601"/>
      <c r="G857" s="601"/>
      <c r="H857" s="601"/>
      <c r="I857" s="163"/>
      <c r="J857" s="360"/>
      <c r="K857" s="360"/>
    </row>
    <row r="858" spans="1:11" ht="22.5" customHeight="1" x14ac:dyDescent="0.25">
      <c r="A858" s="602" t="s">
        <v>68</v>
      </c>
      <c r="B858" s="576">
        <f t="shared" si="3"/>
        <v>19.2</v>
      </c>
      <c r="C858" s="576">
        <v>19.2</v>
      </c>
      <c r="D858" s="600"/>
      <c r="E858" s="601"/>
      <c r="F858" s="601"/>
      <c r="G858" s="601"/>
      <c r="H858" s="601"/>
      <c r="I858" s="163"/>
      <c r="J858" s="360"/>
      <c r="K858" s="360"/>
    </row>
    <row r="859" spans="1:11" ht="22.5" customHeight="1" x14ac:dyDescent="0.25">
      <c r="A859" s="602" t="s">
        <v>128</v>
      </c>
      <c r="B859" s="576">
        <f t="shared" si="3"/>
        <v>10</v>
      </c>
      <c r="C859" s="576">
        <v>10</v>
      </c>
      <c r="D859" s="600"/>
      <c r="E859" s="601"/>
      <c r="F859" s="601"/>
      <c r="G859" s="601"/>
      <c r="H859" s="601"/>
      <c r="I859" s="183"/>
      <c r="J859" s="360"/>
      <c r="K859" s="360"/>
    </row>
    <row r="860" spans="1:11" ht="22.5" customHeight="1" x14ac:dyDescent="0.25">
      <c r="A860" s="599" t="s">
        <v>61</v>
      </c>
      <c r="B860" s="576">
        <f t="shared" si="3"/>
        <v>0.4</v>
      </c>
      <c r="C860" s="576">
        <v>0.4</v>
      </c>
      <c r="D860" s="600"/>
      <c r="E860" s="601"/>
      <c r="F860" s="601"/>
      <c r="G860" s="601"/>
      <c r="H860" s="601"/>
      <c r="I860" s="100"/>
      <c r="J860" s="360"/>
      <c r="K860" s="360"/>
    </row>
    <row r="861" spans="1:11" ht="22.5" customHeight="1" x14ac:dyDescent="0.25">
      <c r="A861" s="599" t="s">
        <v>129</v>
      </c>
      <c r="B861" s="576">
        <f>C861</f>
        <v>4.8000000000000001E-2</v>
      </c>
      <c r="C861" s="615">
        <v>4.8000000000000001E-2</v>
      </c>
      <c r="D861" s="600"/>
      <c r="E861" s="601"/>
      <c r="F861" s="601"/>
      <c r="G861" s="601"/>
      <c r="H861" s="601"/>
      <c r="I861" s="183"/>
      <c r="J861" s="360"/>
      <c r="K861" s="360"/>
    </row>
    <row r="862" spans="1:11" ht="22.5" customHeight="1" x14ac:dyDescent="0.25">
      <c r="A862" s="467" t="s">
        <v>76</v>
      </c>
      <c r="B862" s="576">
        <f>C862</f>
        <v>9.6</v>
      </c>
      <c r="C862" s="576">
        <v>9.6</v>
      </c>
      <c r="D862" s="600"/>
      <c r="E862" s="601"/>
      <c r="F862" s="601"/>
      <c r="G862" s="601"/>
      <c r="H862" s="601"/>
      <c r="I862" s="183"/>
      <c r="J862" s="360"/>
      <c r="K862" s="360"/>
    </row>
    <row r="863" spans="1:11" ht="22.5" customHeight="1" x14ac:dyDescent="0.25">
      <c r="A863" s="599" t="s">
        <v>71</v>
      </c>
      <c r="B863" s="576">
        <f t="shared" si="3"/>
        <v>7.6</v>
      </c>
      <c r="C863" s="576">
        <v>7.6</v>
      </c>
      <c r="D863" s="600"/>
      <c r="E863" s="601"/>
      <c r="F863" s="601"/>
      <c r="G863" s="601"/>
      <c r="H863" s="601"/>
      <c r="I863" s="183"/>
      <c r="J863" s="360"/>
      <c r="K863" s="360"/>
    </row>
    <row r="864" spans="1:11" ht="22.5" customHeight="1" x14ac:dyDescent="0.25">
      <c r="A864" s="603" t="s">
        <v>43</v>
      </c>
      <c r="B864" s="604"/>
      <c r="C864" s="605">
        <f>SUM(C856:C863)</f>
        <v>101.24799999999999</v>
      </c>
      <c r="D864" s="600"/>
      <c r="E864" s="601"/>
      <c r="F864" s="601"/>
      <c r="G864" s="601"/>
      <c r="H864" s="601"/>
      <c r="I864" s="183"/>
      <c r="J864" s="360"/>
      <c r="K864" s="360"/>
    </row>
    <row r="865" spans="1:14" ht="22.5" customHeight="1" x14ac:dyDescent="0.25">
      <c r="A865" s="606" t="s">
        <v>18</v>
      </c>
      <c r="B865" s="607">
        <f>C865</f>
        <v>1</v>
      </c>
      <c r="C865" s="607">
        <v>1</v>
      </c>
      <c r="D865" s="600"/>
      <c r="E865" s="601"/>
      <c r="F865" s="601"/>
      <c r="G865" s="601"/>
      <c r="H865" s="601"/>
      <c r="I865" s="183"/>
      <c r="J865" s="360"/>
      <c r="K865" s="360"/>
    </row>
    <row r="866" spans="1:14" ht="22.5" customHeight="1" x14ac:dyDescent="0.25">
      <c r="A866" s="727" t="s">
        <v>262</v>
      </c>
      <c r="B866" s="727"/>
      <c r="C866" s="727"/>
      <c r="D866" s="127" t="s">
        <v>57</v>
      </c>
      <c r="E866" s="109">
        <v>1.7</v>
      </c>
      <c r="F866" s="109">
        <v>6.95</v>
      </c>
      <c r="G866" s="109">
        <v>15.05</v>
      </c>
      <c r="H866" s="109">
        <v>111</v>
      </c>
      <c r="I866" s="101"/>
      <c r="J866" s="360"/>
      <c r="K866" s="360"/>
    </row>
    <row r="867" spans="1:14" ht="22.5" customHeight="1" x14ac:dyDescent="0.25">
      <c r="A867" s="128" t="s">
        <v>263</v>
      </c>
      <c r="B867" s="129">
        <f>C867</f>
        <v>25</v>
      </c>
      <c r="C867" s="129">
        <v>25</v>
      </c>
      <c r="D867" s="130"/>
      <c r="E867" s="129"/>
      <c r="F867" s="129"/>
      <c r="G867" s="129"/>
      <c r="H867" s="131"/>
      <c r="I867" s="129"/>
      <c r="J867" s="360"/>
      <c r="K867" s="360"/>
    </row>
    <row r="868" spans="1:14" ht="22.5" customHeight="1" x14ac:dyDescent="0.25">
      <c r="A868" s="128" t="s">
        <v>10</v>
      </c>
      <c r="B868" s="129">
        <f>C868</f>
        <v>180</v>
      </c>
      <c r="C868" s="129">
        <v>180</v>
      </c>
      <c r="D868" s="130"/>
      <c r="E868" s="129"/>
      <c r="F868" s="129"/>
      <c r="G868" s="129"/>
      <c r="H868" s="131"/>
      <c r="I868" s="129"/>
      <c r="J868" s="360"/>
      <c r="K868" s="360"/>
    </row>
    <row r="869" spans="1:14" ht="22.5" customHeight="1" x14ac:dyDescent="0.25">
      <c r="A869" s="674" t="s">
        <v>47</v>
      </c>
      <c r="B869" s="675"/>
      <c r="C869" s="675"/>
      <c r="D869" s="675"/>
      <c r="E869" s="675"/>
      <c r="F869" s="675"/>
      <c r="G869" s="675"/>
      <c r="H869" s="675"/>
      <c r="I869" s="676"/>
      <c r="J869" s="360"/>
      <c r="K869" s="360"/>
    </row>
    <row r="870" spans="1:14" ht="22.5" customHeight="1" x14ac:dyDescent="0.25">
      <c r="A870" s="489" t="s">
        <v>409</v>
      </c>
      <c r="B870" s="489"/>
      <c r="C870" s="489"/>
      <c r="D870" s="490">
        <v>200</v>
      </c>
      <c r="E870" s="491">
        <v>0.68</v>
      </c>
      <c r="F870" s="469">
        <v>0.28000000000000003</v>
      </c>
      <c r="G870" s="469">
        <v>21.64</v>
      </c>
      <c r="H870" s="492">
        <v>104.68</v>
      </c>
      <c r="I870" s="144"/>
      <c r="J870" s="360"/>
      <c r="K870" s="360"/>
    </row>
    <row r="871" spans="1:14" ht="22.5" customHeight="1" x14ac:dyDescent="0.25">
      <c r="A871" s="493" t="s">
        <v>410</v>
      </c>
      <c r="B871" s="494">
        <f>C871</f>
        <v>17</v>
      </c>
      <c r="C871" s="494">
        <v>17</v>
      </c>
      <c r="D871" s="495"/>
      <c r="E871" s="494"/>
      <c r="F871" s="494"/>
      <c r="G871" s="494"/>
      <c r="H871" s="494"/>
      <c r="I871" s="144"/>
      <c r="J871" s="360"/>
      <c r="K871" s="360"/>
    </row>
    <row r="872" spans="1:14" ht="22.5" customHeight="1" x14ac:dyDescent="0.25">
      <c r="A872" s="496" t="s">
        <v>68</v>
      </c>
      <c r="B872" s="494">
        <f>C872</f>
        <v>11</v>
      </c>
      <c r="C872" s="494">
        <v>11</v>
      </c>
      <c r="D872" s="495"/>
      <c r="E872" s="494"/>
      <c r="F872" s="494"/>
      <c r="G872" s="494"/>
      <c r="H872" s="494"/>
      <c r="I872" s="144"/>
      <c r="J872" s="360"/>
      <c r="K872" s="360"/>
    </row>
    <row r="873" spans="1:14" ht="22.5" customHeight="1" x14ac:dyDescent="0.25">
      <c r="A873" s="143" t="s">
        <v>10</v>
      </c>
      <c r="B873" s="142">
        <f>C873</f>
        <v>200</v>
      </c>
      <c r="C873" s="142">
        <v>200</v>
      </c>
      <c r="D873" s="136"/>
      <c r="E873" s="136"/>
      <c r="F873" s="136"/>
      <c r="G873" s="136"/>
      <c r="H873" s="136"/>
      <c r="I873" s="144"/>
      <c r="J873" s="360"/>
      <c r="K873" s="360"/>
    </row>
    <row r="874" spans="1:14" ht="24" customHeight="1" x14ac:dyDescent="0.25">
      <c r="A874" s="701" t="s">
        <v>12</v>
      </c>
      <c r="B874" s="702"/>
      <c r="C874" s="703"/>
      <c r="D874" s="187">
        <v>20</v>
      </c>
      <c r="E874" s="95">
        <v>2</v>
      </c>
      <c r="F874" s="95">
        <v>0.6</v>
      </c>
      <c r="G874" s="95">
        <v>16.2</v>
      </c>
      <c r="H874" s="153">
        <v>77.8</v>
      </c>
      <c r="I874" s="129"/>
      <c r="J874" s="360"/>
      <c r="K874" s="360"/>
    </row>
    <row r="875" spans="1:14" s="520" customFormat="1" ht="21.75" customHeight="1" x14ac:dyDescent="0.25">
      <c r="A875" s="591" t="s">
        <v>452</v>
      </c>
      <c r="B875" s="592"/>
      <c r="C875" s="592"/>
      <c r="D875" s="593">
        <v>125</v>
      </c>
      <c r="E875" s="110">
        <v>2.2000000000000002</v>
      </c>
      <c r="F875" s="110">
        <v>2.8</v>
      </c>
      <c r="G875" s="110">
        <v>11</v>
      </c>
      <c r="H875" s="110">
        <v>78</v>
      </c>
      <c r="I875" s="594"/>
      <c r="J875" s="594"/>
      <c r="K875" s="594"/>
      <c r="L875" s="594"/>
      <c r="M875" s="594"/>
      <c r="N875" s="491"/>
    </row>
    <row r="876" spans="1:14" ht="21" customHeight="1" x14ac:dyDescent="0.25">
      <c r="A876" s="715" t="s">
        <v>14</v>
      </c>
      <c r="B876" s="716"/>
      <c r="C876" s="716"/>
      <c r="D876" s="717"/>
      <c r="E876" s="149">
        <f>E875+E874+E870+E855+E841</f>
        <v>19.420000000000002</v>
      </c>
      <c r="F876" s="149">
        <f>F875+F874+F866+F855+F841</f>
        <v>20.73</v>
      </c>
      <c r="G876" s="149">
        <f>G875+G874+G866+G855+G841</f>
        <v>86.710000000000008</v>
      </c>
      <c r="H876" s="149">
        <f>H875+H874+H866+H855+H841</f>
        <v>590.79999999999995</v>
      </c>
      <c r="I876" s="149"/>
      <c r="J876" s="360"/>
      <c r="K876" s="360"/>
    </row>
    <row r="877" spans="1:14" ht="21" customHeight="1" x14ac:dyDescent="0.25">
      <c r="A877" s="782" t="s">
        <v>40</v>
      </c>
      <c r="B877" s="783"/>
      <c r="C877" s="783"/>
      <c r="D877" s="783"/>
      <c r="E877" s="783"/>
      <c r="F877" s="783"/>
      <c r="G877" s="783"/>
      <c r="H877" s="783"/>
      <c r="I877" s="783"/>
      <c r="J877" s="360"/>
      <c r="K877" s="360"/>
    </row>
    <row r="878" spans="1:14" ht="21" customHeight="1" x14ac:dyDescent="0.25">
      <c r="A878" s="693" t="s">
        <v>0</v>
      </c>
      <c r="B878" s="718" t="s">
        <v>1</v>
      </c>
      <c r="C878" s="718" t="s">
        <v>2</v>
      </c>
      <c r="D878" s="693" t="s">
        <v>3</v>
      </c>
      <c r="E878" s="693"/>
      <c r="F878" s="693"/>
      <c r="G878" s="693"/>
      <c r="H878" s="693"/>
      <c r="I878" s="406"/>
      <c r="J878" s="188"/>
      <c r="K878" s="188"/>
    </row>
    <row r="879" spans="1:14" ht="21" customHeight="1" x14ac:dyDescent="0.25">
      <c r="A879" s="693"/>
      <c r="B879" s="718"/>
      <c r="C879" s="718"/>
      <c r="D879" s="714" t="s">
        <v>4</v>
      </c>
      <c r="E879" s="693" t="s">
        <v>5</v>
      </c>
      <c r="F879" s="693" t="s">
        <v>6</v>
      </c>
      <c r="G879" s="693" t="s">
        <v>7</v>
      </c>
      <c r="H879" s="704" t="s">
        <v>8</v>
      </c>
      <c r="I879" s="746" t="s">
        <v>165</v>
      </c>
      <c r="J879" s="165"/>
      <c r="K879" s="165"/>
    </row>
    <row r="880" spans="1:14" ht="21" customHeight="1" x14ac:dyDescent="0.25">
      <c r="A880" s="693"/>
      <c r="B880" s="718"/>
      <c r="C880" s="718"/>
      <c r="D880" s="714"/>
      <c r="E880" s="693"/>
      <c r="F880" s="693"/>
      <c r="G880" s="693"/>
      <c r="H880" s="704"/>
      <c r="I880" s="747"/>
      <c r="J880" s="165"/>
      <c r="K880" s="165"/>
    </row>
    <row r="881" spans="1:11" ht="21" customHeight="1" x14ac:dyDescent="0.25">
      <c r="A881" s="720" t="s">
        <v>235</v>
      </c>
      <c r="B881" s="721"/>
      <c r="C881" s="722"/>
      <c r="D881" s="346" t="s">
        <v>237</v>
      </c>
      <c r="E881" s="347">
        <v>1.6</v>
      </c>
      <c r="F881" s="347">
        <v>8.6999999999999993</v>
      </c>
      <c r="G881" s="347">
        <v>9.9</v>
      </c>
      <c r="H881" s="347">
        <v>124</v>
      </c>
      <c r="I881" s="345" t="s">
        <v>437</v>
      </c>
      <c r="J881" s="165"/>
      <c r="K881" s="165"/>
    </row>
    <row r="882" spans="1:11" ht="21" customHeight="1" x14ac:dyDescent="0.3">
      <c r="A882" s="260" t="s">
        <v>150</v>
      </c>
      <c r="B882" s="312">
        <f>C882</f>
        <v>20</v>
      </c>
      <c r="C882" s="312">
        <v>20</v>
      </c>
      <c r="D882" s="236"/>
      <c r="E882" s="236"/>
      <c r="F882" s="236"/>
      <c r="G882" s="236"/>
      <c r="H882" s="236"/>
      <c r="I882" s="345"/>
      <c r="J882" s="165"/>
      <c r="K882" s="165"/>
    </row>
    <row r="883" spans="1:11" ht="21" customHeight="1" x14ac:dyDescent="0.3">
      <c r="A883" s="260" t="s">
        <v>128</v>
      </c>
      <c r="B883" s="312">
        <f>C883</f>
        <v>10</v>
      </c>
      <c r="C883" s="312">
        <v>10</v>
      </c>
      <c r="D883" s="236"/>
      <c r="E883" s="236"/>
      <c r="F883" s="236"/>
      <c r="G883" s="236"/>
      <c r="H883" s="236"/>
      <c r="I883" s="345"/>
      <c r="J883" s="165"/>
      <c r="K883" s="165"/>
    </row>
    <row r="884" spans="1:11" ht="27.75" customHeight="1" x14ac:dyDescent="0.25">
      <c r="A884" s="179" t="s">
        <v>264</v>
      </c>
      <c r="B884" s="97"/>
      <c r="C884" s="97"/>
      <c r="D884" s="283">
        <v>60</v>
      </c>
      <c r="E884" s="100">
        <v>1.86</v>
      </c>
      <c r="F884" s="100">
        <v>0.1</v>
      </c>
      <c r="G884" s="100">
        <v>3.9</v>
      </c>
      <c r="H884" s="101">
        <v>24</v>
      </c>
      <c r="I884" s="97" t="s">
        <v>265</v>
      </c>
      <c r="J884" s="165"/>
      <c r="K884" s="165"/>
    </row>
    <row r="885" spans="1:11" ht="22.5" customHeight="1" x14ac:dyDescent="0.25">
      <c r="A885" s="158" t="s">
        <v>139</v>
      </c>
      <c r="B885" s="251">
        <f>C885*1.54</f>
        <v>92.4</v>
      </c>
      <c r="C885" s="251">
        <v>60</v>
      </c>
      <c r="D885" s="229"/>
      <c r="E885" s="95"/>
      <c r="F885" s="95"/>
      <c r="G885" s="95"/>
      <c r="H885" s="153"/>
      <c r="I885" s="164"/>
      <c r="J885" s="165"/>
      <c r="K885" s="165"/>
    </row>
    <row r="886" spans="1:11" ht="22.5" customHeight="1" x14ac:dyDescent="0.25">
      <c r="A886" s="674" t="s">
        <v>47</v>
      </c>
      <c r="B886" s="675"/>
      <c r="C886" s="675"/>
      <c r="D886" s="675"/>
      <c r="E886" s="675"/>
      <c r="F886" s="675"/>
      <c r="G886" s="675"/>
      <c r="H886" s="675"/>
      <c r="I886" s="676"/>
      <c r="J886" s="165"/>
      <c r="K886" s="165"/>
    </row>
    <row r="887" spans="1:11" ht="22.5" customHeight="1" x14ac:dyDescent="0.25">
      <c r="A887" s="753" t="s">
        <v>271</v>
      </c>
      <c r="B887" s="753"/>
      <c r="C887" s="753"/>
      <c r="D887" s="132">
        <v>60</v>
      </c>
      <c r="E887" s="133">
        <v>0.875</v>
      </c>
      <c r="F887" s="133">
        <v>5</v>
      </c>
      <c r="G887" s="133">
        <v>3.125</v>
      </c>
      <c r="H887" s="407">
        <v>61</v>
      </c>
      <c r="I887" s="95" t="s">
        <v>272</v>
      </c>
      <c r="J887" s="165"/>
      <c r="K887" s="165"/>
    </row>
    <row r="888" spans="1:11" ht="22.5" customHeight="1" x14ac:dyDescent="0.25">
      <c r="A888" s="262" t="s">
        <v>266</v>
      </c>
      <c r="B888" s="144">
        <f>C888*1.05</f>
        <v>31.5</v>
      </c>
      <c r="C888" s="136">
        <v>30</v>
      </c>
      <c r="D888" s="136"/>
      <c r="E888" s="114"/>
      <c r="F888" s="114"/>
      <c r="G888" s="114"/>
      <c r="H888" s="114"/>
      <c r="I888" s="164"/>
      <c r="J888" s="165"/>
      <c r="K888" s="165"/>
    </row>
    <row r="889" spans="1:11" ht="22.5" customHeight="1" x14ac:dyDescent="0.25">
      <c r="A889" s="367" t="s">
        <v>267</v>
      </c>
      <c r="B889" s="144">
        <f>C889*1.05</f>
        <v>31.5</v>
      </c>
      <c r="C889" s="136">
        <v>30</v>
      </c>
      <c r="D889" s="132"/>
      <c r="E889" s="132"/>
      <c r="F889" s="132"/>
      <c r="G889" s="132"/>
      <c r="H889" s="132"/>
      <c r="I889" s="164"/>
      <c r="J889" s="165"/>
      <c r="K889" s="165"/>
    </row>
    <row r="890" spans="1:11" ht="22.5" customHeight="1" x14ac:dyDescent="0.25">
      <c r="A890" s="262" t="s">
        <v>268</v>
      </c>
      <c r="B890" s="366">
        <f>C890*1.05</f>
        <v>26.25</v>
      </c>
      <c r="C890" s="136">
        <v>25</v>
      </c>
      <c r="D890" s="136"/>
      <c r="E890" s="114"/>
      <c r="F890" s="114"/>
      <c r="G890" s="114"/>
      <c r="H890" s="364"/>
      <c r="I890" s="164"/>
      <c r="J890" s="165"/>
      <c r="K890" s="165"/>
    </row>
    <row r="891" spans="1:11" ht="22.5" customHeight="1" x14ac:dyDescent="0.25">
      <c r="A891" s="262" t="s">
        <v>269</v>
      </c>
      <c r="B891" s="366">
        <f>C891*1.05</f>
        <v>26.25</v>
      </c>
      <c r="C891" s="136">
        <v>25</v>
      </c>
      <c r="D891" s="136"/>
      <c r="E891" s="114"/>
      <c r="F891" s="114"/>
      <c r="G891" s="114"/>
      <c r="H891" s="364"/>
      <c r="I891" s="164"/>
      <c r="J891" s="165"/>
      <c r="K891" s="165"/>
    </row>
    <row r="892" spans="1:11" ht="22.5" customHeight="1" x14ac:dyDescent="0.25">
      <c r="A892" s="367" t="s">
        <v>270</v>
      </c>
      <c r="B892" s="365">
        <v>5</v>
      </c>
      <c r="C892" s="279">
        <v>5</v>
      </c>
      <c r="D892" s="136"/>
      <c r="E892" s="114"/>
      <c r="F892" s="114"/>
      <c r="G892" s="114"/>
      <c r="H892" s="364"/>
      <c r="I892" s="164"/>
      <c r="J892" s="165"/>
      <c r="K892" s="165"/>
    </row>
    <row r="893" spans="1:11" ht="22.5" customHeight="1" x14ac:dyDescent="0.25">
      <c r="A893" s="262" t="s">
        <v>247</v>
      </c>
      <c r="B893" s="249">
        <f>C893*1.35</f>
        <v>0.67500000000000004</v>
      </c>
      <c r="C893" s="139">
        <v>0.5</v>
      </c>
      <c r="D893" s="136"/>
      <c r="E893" s="114"/>
      <c r="F893" s="114"/>
      <c r="G893" s="114"/>
      <c r="H893" s="136"/>
      <c r="I893" s="164"/>
      <c r="J893" s="165"/>
      <c r="K893" s="165"/>
    </row>
    <row r="894" spans="1:11" ht="22.5" customHeight="1" x14ac:dyDescent="0.25">
      <c r="A894" s="674" t="s">
        <v>47</v>
      </c>
      <c r="B894" s="675"/>
      <c r="C894" s="675"/>
      <c r="D894" s="675"/>
      <c r="E894" s="675"/>
      <c r="F894" s="675"/>
      <c r="G894" s="675"/>
      <c r="H894" s="675"/>
      <c r="I894" s="676"/>
      <c r="J894" s="165"/>
      <c r="K894" s="165"/>
    </row>
    <row r="895" spans="1:11" ht="22.5" customHeight="1" x14ac:dyDescent="0.25">
      <c r="A895" s="616" t="s">
        <v>463</v>
      </c>
      <c r="B895" s="617"/>
      <c r="C895" s="617"/>
      <c r="D895" s="618">
        <v>60</v>
      </c>
      <c r="E895" s="619">
        <v>1.28</v>
      </c>
      <c r="F895" s="619">
        <v>3.11</v>
      </c>
      <c r="G895" s="619">
        <v>8.9600000000000009</v>
      </c>
      <c r="H895" s="619">
        <v>72.75</v>
      </c>
      <c r="I895" s="95" t="s">
        <v>462</v>
      </c>
      <c r="J895" s="165"/>
      <c r="K895" s="165"/>
    </row>
    <row r="896" spans="1:11" ht="22.5" customHeight="1" x14ac:dyDescent="0.25">
      <c r="A896" s="620" t="s">
        <v>117</v>
      </c>
      <c r="B896" s="621">
        <f>C896*1.25</f>
        <v>72.5</v>
      </c>
      <c r="C896" s="621">
        <v>58</v>
      </c>
      <c r="D896" s="622"/>
      <c r="E896" s="623"/>
      <c r="F896" s="624"/>
      <c r="G896" s="624"/>
      <c r="H896" s="624"/>
      <c r="I896" s="164"/>
      <c r="J896" s="165"/>
      <c r="K896" s="165"/>
    </row>
    <row r="897" spans="1:11" ht="22.5" customHeight="1" x14ac:dyDescent="0.25">
      <c r="A897" s="625" t="s">
        <v>118</v>
      </c>
      <c r="B897" s="626">
        <f>C897</f>
        <v>0.2</v>
      </c>
      <c r="C897" s="626">
        <v>0.2</v>
      </c>
      <c r="D897" s="622"/>
      <c r="E897" s="627"/>
      <c r="F897" s="627"/>
      <c r="G897" s="627"/>
      <c r="H897" s="627"/>
      <c r="I897" s="164"/>
      <c r="J897" s="165"/>
      <c r="K897" s="165"/>
    </row>
    <row r="898" spans="1:11" ht="22.5" customHeight="1" x14ac:dyDescent="0.25">
      <c r="A898" s="625" t="s">
        <v>145</v>
      </c>
      <c r="B898" s="628">
        <f>C898</f>
        <v>0.8</v>
      </c>
      <c r="C898" s="628">
        <v>0.8</v>
      </c>
      <c r="D898" s="622"/>
      <c r="E898" s="623"/>
      <c r="F898" s="623"/>
      <c r="G898" s="623"/>
      <c r="H898" s="623"/>
      <c r="I898" s="164"/>
      <c r="J898" s="165"/>
      <c r="K898" s="165"/>
    </row>
    <row r="899" spans="1:11" ht="22.5" customHeight="1" x14ac:dyDescent="0.25">
      <c r="A899" s="629" t="s">
        <v>68</v>
      </c>
      <c r="B899" s="628">
        <f>C899</f>
        <v>1</v>
      </c>
      <c r="C899" s="628">
        <v>1</v>
      </c>
      <c r="D899" s="622"/>
      <c r="E899" s="623"/>
      <c r="F899" s="623"/>
      <c r="G899" s="623"/>
      <c r="H899" s="623"/>
      <c r="I899" s="164"/>
      <c r="J899" s="165"/>
      <c r="K899" s="165"/>
    </row>
    <row r="900" spans="1:11" ht="22.5" customHeight="1" x14ac:dyDescent="0.25">
      <c r="A900" s="629" t="s">
        <v>18</v>
      </c>
      <c r="B900" s="628">
        <f>C900</f>
        <v>3</v>
      </c>
      <c r="C900" s="628">
        <v>3</v>
      </c>
      <c r="D900" s="622"/>
      <c r="E900" s="623"/>
      <c r="F900" s="623"/>
      <c r="G900" s="623"/>
      <c r="H900" s="623"/>
      <c r="I900" s="164"/>
      <c r="J900" s="165"/>
      <c r="K900" s="165"/>
    </row>
    <row r="901" spans="1:11" ht="22.5" customHeight="1" x14ac:dyDescent="0.25">
      <c r="A901" s="473" t="s">
        <v>65</v>
      </c>
      <c r="B901" s="474">
        <f>C901</f>
        <v>2</v>
      </c>
      <c r="C901" s="474">
        <v>2</v>
      </c>
      <c r="D901" s="622"/>
      <c r="E901" s="491"/>
      <c r="F901" s="491"/>
      <c r="G901" s="491"/>
      <c r="H901" s="561"/>
      <c r="I901" s="164"/>
      <c r="J901" s="165"/>
      <c r="K901" s="165"/>
    </row>
    <row r="902" spans="1:11" ht="22.5" customHeight="1" x14ac:dyDescent="0.25">
      <c r="A902" s="467" t="s">
        <v>131</v>
      </c>
      <c r="B902" s="249">
        <f>C902*1.35</f>
        <v>2.0250000000000004</v>
      </c>
      <c r="C902" s="630">
        <v>1.5</v>
      </c>
      <c r="D902" s="622"/>
      <c r="E902" s="474"/>
      <c r="F902" s="474"/>
      <c r="G902" s="491"/>
      <c r="H902" s="561"/>
      <c r="I902" s="164"/>
      <c r="J902" s="165"/>
      <c r="K902" s="165"/>
    </row>
    <row r="903" spans="1:11" ht="22.5" customHeight="1" x14ac:dyDescent="0.25">
      <c r="A903" s="340" t="s">
        <v>398</v>
      </c>
      <c r="B903" s="163"/>
      <c r="C903" s="163"/>
      <c r="D903" s="478" t="s">
        <v>399</v>
      </c>
      <c r="E903" s="100">
        <v>1.8</v>
      </c>
      <c r="F903" s="100">
        <v>4</v>
      </c>
      <c r="G903" s="100">
        <v>7.3</v>
      </c>
      <c r="H903" s="643">
        <v>72.400000000000006</v>
      </c>
      <c r="I903" s="164"/>
      <c r="J903" s="165"/>
      <c r="K903" s="165"/>
    </row>
    <row r="904" spans="1:11" ht="22.5" customHeight="1" x14ac:dyDescent="0.25">
      <c r="A904" s="169" t="s">
        <v>396</v>
      </c>
      <c r="B904" s="129">
        <f>C904*1.33</f>
        <v>34.912500000000001</v>
      </c>
      <c r="C904" s="129">
        <f>C908*1.05</f>
        <v>26.25</v>
      </c>
      <c r="D904" s="478"/>
      <c r="E904" s="100"/>
      <c r="F904" s="100"/>
      <c r="G904" s="100"/>
      <c r="H904" s="643"/>
      <c r="I904" s="164"/>
      <c r="J904" s="165"/>
      <c r="K904" s="165"/>
    </row>
    <row r="905" spans="1:11" ht="22.5" customHeight="1" x14ac:dyDescent="0.25">
      <c r="A905" s="169" t="s">
        <v>395</v>
      </c>
      <c r="B905" s="129">
        <f>C905*1.43</f>
        <v>37.537500000000001</v>
      </c>
      <c r="C905" s="129">
        <f>C908*1.05</f>
        <v>26.25</v>
      </c>
      <c r="D905" s="478"/>
      <c r="E905" s="100"/>
      <c r="F905" s="100"/>
      <c r="G905" s="100"/>
      <c r="H905" s="643"/>
      <c r="I905" s="164"/>
      <c r="J905" s="165"/>
      <c r="K905" s="165"/>
    </row>
    <row r="906" spans="1:11" ht="22.5" customHeight="1" x14ac:dyDescent="0.25">
      <c r="A906" s="169" t="s">
        <v>394</v>
      </c>
      <c r="B906" s="129">
        <f>C906*1.54</f>
        <v>40.425000000000004</v>
      </c>
      <c r="C906" s="129">
        <f>C908*1.05</f>
        <v>26.25</v>
      </c>
      <c r="D906" s="478"/>
      <c r="E906" s="100"/>
      <c r="F906" s="100"/>
      <c r="G906" s="100"/>
      <c r="H906" s="643"/>
      <c r="I906" s="164"/>
      <c r="J906" s="165"/>
      <c r="K906" s="165"/>
    </row>
    <row r="907" spans="1:11" ht="22.5" customHeight="1" x14ac:dyDescent="0.25">
      <c r="A907" s="169" t="s">
        <v>393</v>
      </c>
      <c r="B907" s="129">
        <f>C907*1.67</f>
        <v>43.837499999999999</v>
      </c>
      <c r="C907" s="129">
        <f>C908*1.05</f>
        <v>26.25</v>
      </c>
      <c r="D907" s="478"/>
      <c r="E907" s="100"/>
      <c r="F907" s="100"/>
      <c r="G907" s="100"/>
      <c r="H907" s="643"/>
      <c r="I907" s="164"/>
      <c r="J907" s="165"/>
      <c r="K907" s="165"/>
    </row>
    <row r="908" spans="1:11" ht="22.5" customHeight="1" x14ac:dyDescent="0.25">
      <c r="A908" s="328" t="s">
        <v>242</v>
      </c>
      <c r="B908" s="95"/>
      <c r="C908" s="95">
        <v>25</v>
      </c>
      <c r="D908" s="478"/>
      <c r="E908" s="100"/>
      <c r="F908" s="100"/>
      <c r="G908" s="100"/>
      <c r="H908" s="643"/>
      <c r="I908" s="164"/>
      <c r="J908" s="165"/>
      <c r="K908" s="165"/>
    </row>
    <row r="909" spans="1:11" ht="22.5" customHeight="1" x14ac:dyDescent="0.25">
      <c r="A909" s="128" t="s">
        <v>402</v>
      </c>
      <c r="B909" s="129">
        <f>C909*1.25</f>
        <v>32.8125</v>
      </c>
      <c r="C909" s="129">
        <f>C911*1.05</f>
        <v>26.25</v>
      </c>
      <c r="D909" s="478"/>
      <c r="E909" s="100"/>
      <c r="F909" s="100"/>
      <c r="G909" s="100"/>
      <c r="H909" s="643"/>
      <c r="I909" s="164"/>
      <c r="J909" s="165"/>
      <c r="K909" s="165"/>
    </row>
    <row r="910" spans="1:11" ht="22.5" customHeight="1" x14ac:dyDescent="0.25">
      <c r="A910" s="128" t="s">
        <v>403</v>
      </c>
      <c r="B910" s="129">
        <f>C910*1.33</f>
        <v>34.912500000000001</v>
      </c>
      <c r="C910" s="129">
        <f>C911*1.05</f>
        <v>26.25</v>
      </c>
      <c r="D910" s="478"/>
      <c r="E910" s="100"/>
      <c r="F910" s="100"/>
      <c r="G910" s="100"/>
      <c r="H910" s="643"/>
      <c r="I910" s="164"/>
      <c r="J910" s="165"/>
      <c r="K910" s="165"/>
    </row>
    <row r="911" spans="1:11" ht="22.5" customHeight="1" x14ac:dyDescent="0.25">
      <c r="A911" s="170" t="s">
        <v>101</v>
      </c>
      <c r="B911" s="95"/>
      <c r="C911" s="95">
        <v>25</v>
      </c>
      <c r="D911" s="478"/>
      <c r="E911" s="100"/>
      <c r="F911" s="100"/>
      <c r="G911" s="100"/>
      <c r="H911" s="643"/>
      <c r="I911" s="164"/>
      <c r="J911" s="165"/>
      <c r="K911" s="165"/>
    </row>
    <row r="912" spans="1:11" ht="22.5" customHeight="1" x14ac:dyDescent="0.25">
      <c r="A912" s="169" t="s">
        <v>401</v>
      </c>
      <c r="B912" s="129">
        <f>C912*1.54</f>
        <v>9.24</v>
      </c>
      <c r="C912" s="129">
        <v>6</v>
      </c>
      <c r="D912" s="478"/>
      <c r="E912" s="100"/>
      <c r="F912" s="100"/>
      <c r="G912" s="100"/>
      <c r="H912" s="643"/>
      <c r="I912" s="164"/>
      <c r="J912" s="165"/>
      <c r="K912" s="165"/>
    </row>
    <row r="913" spans="1:11" ht="22.5" customHeight="1" x14ac:dyDescent="0.25">
      <c r="A913" s="169" t="s">
        <v>18</v>
      </c>
      <c r="B913" s="129">
        <f>C913</f>
        <v>4</v>
      </c>
      <c r="C913" s="129">
        <v>4</v>
      </c>
      <c r="D913" s="478"/>
      <c r="E913" s="100"/>
      <c r="F913" s="100"/>
      <c r="G913" s="100"/>
      <c r="H913" s="643"/>
      <c r="I913" s="164"/>
      <c r="J913" s="165"/>
      <c r="K913" s="165"/>
    </row>
    <row r="914" spans="1:11" ht="21.75" customHeight="1" x14ac:dyDescent="0.25">
      <c r="A914" s="689" t="s">
        <v>201</v>
      </c>
      <c r="B914" s="690"/>
      <c r="C914" s="691"/>
      <c r="D914" s="127" t="s">
        <v>57</v>
      </c>
      <c r="E914" s="133">
        <v>15.4</v>
      </c>
      <c r="F914" s="133">
        <v>12.03</v>
      </c>
      <c r="G914" s="133">
        <v>34.119999999999997</v>
      </c>
      <c r="H914" s="133">
        <v>399.5</v>
      </c>
      <c r="I914" s="100" t="s">
        <v>303</v>
      </c>
      <c r="J914" s="165"/>
      <c r="K914" s="165"/>
    </row>
    <row r="915" spans="1:11" ht="22.5" customHeight="1" x14ac:dyDescent="0.25">
      <c r="A915" s="295" t="s">
        <v>158</v>
      </c>
      <c r="B915" s="288">
        <f>C915*1.05</f>
        <v>67.2</v>
      </c>
      <c r="C915" s="332">
        <f>C919*1.6</f>
        <v>64</v>
      </c>
      <c r="D915" s="190"/>
      <c r="E915" s="131"/>
      <c r="F915" s="131"/>
      <c r="G915" s="131"/>
      <c r="H915" s="131"/>
      <c r="I915" s="131"/>
      <c r="J915" s="165"/>
      <c r="K915" s="165"/>
    </row>
    <row r="916" spans="1:11" ht="22.5" customHeight="1" x14ac:dyDescent="0.25">
      <c r="A916" s="367" t="s">
        <v>489</v>
      </c>
      <c r="B916" s="131">
        <f>C916*1.1</f>
        <v>53.68</v>
      </c>
      <c r="C916" s="332">
        <f>C919*1.22</f>
        <v>48.8</v>
      </c>
      <c r="D916" s="190"/>
      <c r="E916" s="131"/>
      <c r="F916" s="131"/>
      <c r="G916" s="131"/>
      <c r="H916" s="131"/>
      <c r="I916" s="131"/>
      <c r="J916" s="165"/>
      <c r="K916" s="165"/>
    </row>
    <row r="917" spans="1:11" ht="22.5" customHeight="1" x14ac:dyDescent="0.25">
      <c r="A917" s="367" t="s">
        <v>477</v>
      </c>
      <c r="B917" s="288">
        <f>C917*1.05</f>
        <v>67.2</v>
      </c>
      <c r="C917" s="332">
        <f>C919*1.6</f>
        <v>64</v>
      </c>
      <c r="D917" s="190"/>
      <c r="E917" s="131"/>
      <c r="F917" s="131"/>
      <c r="G917" s="131"/>
      <c r="H917" s="131"/>
      <c r="I917" s="131"/>
      <c r="J917" s="165"/>
      <c r="K917" s="165"/>
    </row>
    <row r="918" spans="1:11" ht="22.5" customHeight="1" x14ac:dyDescent="0.25">
      <c r="A918" s="367" t="s">
        <v>160</v>
      </c>
      <c r="B918" s="288">
        <f>C918*1.05</f>
        <v>58.800000000000004</v>
      </c>
      <c r="C918" s="332">
        <f>C919*1.4</f>
        <v>56</v>
      </c>
      <c r="D918" s="190"/>
      <c r="E918" s="131"/>
      <c r="F918" s="131"/>
      <c r="G918" s="131"/>
      <c r="H918" s="131"/>
      <c r="I918" s="131"/>
      <c r="J918" s="165"/>
      <c r="K918" s="165"/>
    </row>
    <row r="919" spans="1:11" ht="22.5" customHeight="1" x14ac:dyDescent="0.25">
      <c r="A919" s="408" t="s">
        <v>99</v>
      </c>
      <c r="B919" s="364"/>
      <c r="C919" s="257">
        <v>40</v>
      </c>
      <c r="D919" s="190"/>
      <c r="E919" s="131"/>
      <c r="F919" s="131"/>
      <c r="G919" s="131"/>
      <c r="H919" s="131"/>
      <c r="I919" s="131"/>
      <c r="J919" s="165"/>
      <c r="K919" s="165"/>
    </row>
    <row r="920" spans="1:11" ht="22.5" customHeight="1" x14ac:dyDescent="0.25">
      <c r="A920" s="104" t="s">
        <v>18</v>
      </c>
      <c r="B920" s="279">
        <v>12</v>
      </c>
      <c r="C920" s="279">
        <v>5</v>
      </c>
      <c r="D920" s="190"/>
      <c r="E920" s="131"/>
      <c r="F920" s="131"/>
      <c r="G920" s="131"/>
      <c r="H920" s="131"/>
      <c r="I920" s="131"/>
      <c r="J920" s="165"/>
      <c r="K920" s="165"/>
    </row>
    <row r="921" spans="1:11" ht="22.5" customHeight="1" x14ac:dyDescent="0.25">
      <c r="A921" s="104" t="s">
        <v>161</v>
      </c>
      <c r="B921" s="279">
        <f>C921</f>
        <v>60</v>
      </c>
      <c r="C921" s="279">
        <v>60</v>
      </c>
      <c r="D921" s="190"/>
      <c r="E921" s="131"/>
      <c r="F921" s="131"/>
      <c r="G921" s="131"/>
      <c r="H921" s="131"/>
      <c r="I921" s="574"/>
      <c r="J921" s="165"/>
      <c r="K921" s="165"/>
    </row>
    <row r="922" spans="1:11" ht="22.5" customHeight="1" x14ac:dyDescent="0.25">
      <c r="A922" s="134" t="s">
        <v>49</v>
      </c>
      <c r="B922" s="365">
        <v>25</v>
      </c>
      <c r="C922" s="365">
        <v>20</v>
      </c>
      <c r="D922" s="304"/>
      <c r="E922" s="131"/>
      <c r="F922" s="131"/>
      <c r="G922" s="574"/>
      <c r="H922" s="574"/>
      <c r="I922" s="131"/>
      <c r="J922" s="165"/>
      <c r="K922" s="165"/>
    </row>
    <row r="923" spans="1:11" ht="22.5" customHeight="1" x14ac:dyDescent="0.25">
      <c r="A923" s="104" t="s">
        <v>17</v>
      </c>
      <c r="B923" s="365">
        <v>26.6</v>
      </c>
      <c r="C923" s="365">
        <v>20</v>
      </c>
      <c r="D923" s="305"/>
      <c r="E923" s="306"/>
      <c r="F923" s="306"/>
      <c r="G923" s="306"/>
      <c r="H923" s="307"/>
      <c r="I923" s="305"/>
      <c r="J923" s="165"/>
      <c r="K923" s="165"/>
    </row>
    <row r="924" spans="1:11" ht="22.5" customHeight="1" x14ac:dyDescent="0.25">
      <c r="A924" s="104" t="s">
        <v>24</v>
      </c>
      <c r="B924" s="288">
        <f>C924*1.19</f>
        <v>19.04</v>
      </c>
      <c r="C924" s="365">
        <v>16</v>
      </c>
      <c r="D924" s="305"/>
      <c r="E924" s="306"/>
      <c r="F924" s="306"/>
      <c r="G924" s="306"/>
      <c r="H924" s="307"/>
      <c r="I924" s="305"/>
      <c r="J924" s="165"/>
      <c r="K924" s="165"/>
    </row>
    <row r="925" spans="1:11" ht="22.5" customHeight="1" x14ac:dyDescent="0.25">
      <c r="A925" s="104" t="s">
        <v>98</v>
      </c>
      <c r="B925" s="631">
        <f>C925</f>
        <v>1.2</v>
      </c>
      <c r="C925" s="631">
        <v>1.2</v>
      </c>
      <c r="D925" s="305"/>
      <c r="E925" s="306"/>
      <c r="F925" s="306"/>
      <c r="G925" s="306"/>
      <c r="H925" s="307"/>
      <c r="I925" s="305"/>
      <c r="J925" s="165"/>
      <c r="K925" s="165"/>
    </row>
    <row r="926" spans="1:11" ht="28.5" customHeight="1" x14ac:dyDescent="0.25">
      <c r="A926" s="137" t="s">
        <v>162</v>
      </c>
      <c r="B926" s="365">
        <v>10</v>
      </c>
      <c r="C926" s="365">
        <v>10</v>
      </c>
      <c r="D926" s="305"/>
      <c r="E926" s="306"/>
      <c r="F926" s="306"/>
      <c r="G926" s="306"/>
      <c r="H926" s="307"/>
      <c r="I926" s="305"/>
      <c r="J926" s="165"/>
      <c r="K926" s="165"/>
    </row>
    <row r="927" spans="1:11" ht="22.5" customHeight="1" x14ac:dyDescent="0.25">
      <c r="A927" s="674" t="s">
        <v>47</v>
      </c>
      <c r="B927" s="675"/>
      <c r="C927" s="675"/>
      <c r="D927" s="675"/>
      <c r="E927" s="675"/>
      <c r="F927" s="675"/>
      <c r="G927" s="675"/>
      <c r="H927" s="675"/>
      <c r="I927" s="676"/>
      <c r="J927" s="165"/>
      <c r="K927" s="165"/>
    </row>
    <row r="928" spans="1:11" ht="22.5" customHeight="1" x14ac:dyDescent="0.25">
      <c r="A928" s="331" t="s">
        <v>273</v>
      </c>
      <c r="B928" s="114"/>
      <c r="C928" s="136"/>
      <c r="D928" s="132">
        <v>180</v>
      </c>
      <c r="E928" s="100">
        <v>6</v>
      </c>
      <c r="F928" s="100">
        <v>11.9</v>
      </c>
      <c r="G928" s="100">
        <v>17.899999999999999</v>
      </c>
      <c r="H928" s="101">
        <v>223.7</v>
      </c>
      <c r="I928" s="101" t="s">
        <v>274</v>
      </c>
      <c r="J928" s="165"/>
      <c r="K928" s="165"/>
    </row>
    <row r="929" spans="1:11" ht="22.5" customHeight="1" x14ac:dyDescent="0.25">
      <c r="A929" s="263" t="s">
        <v>482</v>
      </c>
      <c r="B929" s="288">
        <f>C929*1.05</f>
        <v>60.900000000000006</v>
      </c>
      <c r="C929" s="163">
        <f>C931*1.45</f>
        <v>58</v>
      </c>
      <c r="D929" s="132"/>
      <c r="E929" s="132"/>
      <c r="F929" s="132"/>
      <c r="G929" s="132"/>
      <c r="H929" s="121"/>
      <c r="I929" s="102"/>
      <c r="J929" s="165"/>
      <c r="K929" s="165"/>
    </row>
    <row r="930" spans="1:11" ht="22.5" customHeight="1" x14ac:dyDescent="0.25">
      <c r="A930" s="263" t="s">
        <v>461</v>
      </c>
      <c r="B930" s="131">
        <f>C930*1.1</f>
        <v>53.68</v>
      </c>
      <c r="C930" s="163">
        <f>C931*1.22</f>
        <v>48.8</v>
      </c>
      <c r="D930" s="132"/>
      <c r="E930" s="132"/>
      <c r="F930" s="132"/>
      <c r="G930" s="132"/>
      <c r="H930" s="121"/>
      <c r="I930" s="102"/>
      <c r="J930" s="165"/>
      <c r="K930" s="165"/>
    </row>
    <row r="931" spans="1:11" ht="22.5" customHeight="1" x14ac:dyDescent="0.25">
      <c r="A931" s="408" t="s">
        <v>115</v>
      </c>
      <c r="B931" s="163"/>
      <c r="C931" s="100">
        <v>40</v>
      </c>
      <c r="D931" s="132"/>
      <c r="E931" s="132"/>
      <c r="F931" s="257"/>
      <c r="G931" s="257"/>
      <c r="H931" s="361"/>
      <c r="I931" s="102"/>
      <c r="J931" s="165"/>
      <c r="K931" s="165"/>
    </row>
    <row r="932" spans="1:11" ht="22.5" customHeight="1" x14ac:dyDescent="0.25">
      <c r="A932" s="209" t="s">
        <v>19</v>
      </c>
      <c r="B932" s="163">
        <f>C932*1.33</f>
        <v>106.4</v>
      </c>
      <c r="C932" s="163">
        <v>80</v>
      </c>
      <c r="D932" s="132"/>
      <c r="E932" s="132"/>
      <c r="F932" s="257"/>
      <c r="G932" s="257"/>
      <c r="H932" s="361"/>
      <c r="I932" s="102"/>
      <c r="J932" s="165"/>
      <c r="K932" s="165"/>
    </row>
    <row r="933" spans="1:11" ht="22.5" customHeight="1" x14ac:dyDescent="0.25">
      <c r="A933" s="209" t="s">
        <v>20</v>
      </c>
      <c r="B933" s="163">
        <f>C933*1.43</f>
        <v>114.39999999999999</v>
      </c>
      <c r="C933" s="163">
        <v>80</v>
      </c>
      <c r="D933" s="132"/>
      <c r="E933" s="132"/>
      <c r="F933" s="257"/>
      <c r="G933" s="257"/>
      <c r="H933" s="361"/>
      <c r="I933" s="102"/>
      <c r="J933" s="165"/>
      <c r="K933" s="165"/>
    </row>
    <row r="934" spans="1:11" ht="22.5" customHeight="1" x14ac:dyDescent="0.25">
      <c r="A934" s="209" t="s">
        <v>21</v>
      </c>
      <c r="B934" s="172">
        <f>C934*1.54</f>
        <v>123.2</v>
      </c>
      <c r="C934" s="163">
        <v>80</v>
      </c>
      <c r="D934" s="132"/>
      <c r="E934" s="371"/>
      <c r="F934" s="371"/>
      <c r="G934" s="371"/>
      <c r="H934" s="245"/>
      <c r="I934" s="102"/>
      <c r="J934" s="165"/>
      <c r="K934" s="165"/>
    </row>
    <row r="935" spans="1:11" ht="22.5" customHeight="1" x14ac:dyDescent="0.25">
      <c r="A935" s="209" t="s">
        <v>22</v>
      </c>
      <c r="B935" s="402">
        <f>C935*1.67</f>
        <v>133.6</v>
      </c>
      <c r="C935" s="163">
        <v>80</v>
      </c>
      <c r="D935" s="132"/>
      <c r="E935" s="371"/>
      <c r="F935" s="371"/>
      <c r="G935" s="371"/>
      <c r="H935" s="245"/>
      <c r="I935" s="102"/>
      <c r="J935" s="165"/>
      <c r="K935" s="165"/>
    </row>
    <row r="936" spans="1:11" ht="22.5" customHeight="1" x14ac:dyDescent="0.25">
      <c r="A936" s="115" t="s">
        <v>49</v>
      </c>
      <c r="B936" s="304">
        <f>C936*1.25</f>
        <v>18.75</v>
      </c>
      <c r="C936" s="304">
        <v>15</v>
      </c>
      <c r="D936" s="132"/>
      <c r="E936" s="371"/>
      <c r="F936" s="371"/>
      <c r="G936" s="371"/>
      <c r="H936" s="245"/>
      <c r="I936" s="102"/>
      <c r="J936" s="165"/>
      <c r="K936" s="165"/>
    </row>
    <row r="937" spans="1:11" ht="22.5" customHeight="1" x14ac:dyDescent="0.25">
      <c r="A937" s="115" t="s">
        <v>17</v>
      </c>
      <c r="B937" s="130">
        <f>C937*1.33</f>
        <v>19.950000000000003</v>
      </c>
      <c r="C937" s="130">
        <v>15</v>
      </c>
      <c r="D937" s="132"/>
      <c r="E937" s="409"/>
      <c r="F937" s="409"/>
      <c r="G937" s="409"/>
      <c r="H937" s="245"/>
      <c r="I937" s="102"/>
      <c r="J937" s="165"/>
      <c r="K937" s="165"/>
    </row>
    <row r="938" spans="1:11" ht="22.5" customHeight="1" x14ac:dyDescent="0.25">
      <c r="A938" s="208" t="s">
        <v>117</v>
      </c>
      <c r="B938" s="304">
        <f>C938*1.25</f>
        <v>62.5</v>
      </c>
      <c r="C938" s="304">
        <v>50</v>
      </c>
      <c r="D938" s="132"/>
      <c r="E938" s="371"/>
      <c r="F938" s="371"/>
      <c r="G938" s="371"/>
      <c r="H938" s="245"/>
      <c r="I938" s="102"/>
      <c r="J938" s="165"/>
      <c r="K938" s="165"/>
    </row>
    <row r="939" spans="1:11" ht="22.5" customHeight="1" x14ac:dyDescent="0.25">
      <c r="A939" s="208" t="s">
        <v>79</v>
      </c>
      <c r="B939" s="304">
        <f>C939</f>
        <v>0.01</v>
      </c>
      <c r="C939" s="304">
        <v>0.01</v>
      </c>
      <c r="D939" s="132"/>
      <c r="E939" s="371"/>
      <c r="F939" s="371"/>
      <c r="G939" s="371"/>
      <c r="H939" s="245"/>
      <c r="I939" s="102"/>
      <c r="J939" s="165"/>
      <c r="K939" s="165"/>
    </row>
    <row r="940" spans="1:11" ht="22.5" customHeight="1" x14ac:dyDescent="0.25">
      <c r="A940" s="169" t="s">
        <v>24</v>
      </c>
      <c r="B940" s="288">
        <f>C940*1.19</f>
        <v>11.899999999999999</v>
      </c>
      <c r="C940" s="163">
        <v>10</v>
      </c>
      <c r="D940" s="132"/>
      <c r="E940" s="273"/>
      <c r="F940" s="273"/>
      <c r="G940" s="273"/>
      <c r="H940" s="161"/>
      <c r="I940" s="102"/>
      <c r="J940" s="165"/>
      <c r="K940" s="165"/>
    </row>
    <row r="941" spans="1:11" ht="22.5" customHeight="1" x14ac:dyDescent="0.25">
      <c r="A941" s="169" t="s">
        <v>91</v>
      </c>
      <c r="B941" s="163">
        <f>C941</f>
        <v>5</v>
      </c>
      <c r="C941" s="163">
        <v>5</v>
      </c>
      <c r="D941" s="132"/>
      <c r="E941" s="273"/>
      <c r="F941" s="273"/>
      <c r="G941" s="273"/>
      <c r="H941" s="161"/>
      <c r="I941" s="102"/>
      <c r="J941" s="165"/>
      <c r="K941" s="165"/>
    </row>
    <row r="942" spans="1:11" ht="22.5" customHeight="1" x14ac:dyDescent="0.25">
      <c r="A942" s="169" t="s">
        <v>33</v>
      </c>
      <c r="B942" s="163">
        <f>C942</f>
        <v>1.5</v>
      </c>
      <c r="C942" s="163">
        <v>1.5</v>
      </c>
      <c r="D942" s="132"/>
      <c r="E942" s="273"/>
      <c r="F942" s="273"/>
      <c r="G942" s="273"/>
      <c r="H942" s="161"/>
      <c r="I942" s="102"/>
      <c r="J942" s="165"/>
      <c r="K942" s="165"/>
    </row>
    <row r="943" spans="1:11" ht="22.5" customHeight="1" x14ac:dyDescent="0.25">
      <c r="A943" s="403" t="s">
        <v>18</v>
      </c>
      <c r="B943" s="163">
        <f>C943</f>
        <v>4</v>
      </c>
      <c r="C943" s="163">
        <v>4</v>
      </c>
      <c r="D943" s="132"/>
      <c r="E943" s="273"/>
      <c r="F943" s="273"/>
      <c r="G943" s="273"/>
      <c r="H943" s="161"/>
      <c r="I943" s="102"/>
      <c r="J943" s="165"/>
      <c r="K943" s="165"/>
    </row>
    <row r="944" spans="1:11" s="325" customFormat="1" ht="22.5" customHeight="1" x14ac:dyDescent="0.2">
      <c r="A944" s="750" t="s">
        <v>196</v>
      </c>
      <c r="B944" s="750"/>
      <c r="C944" s="750"/>
      <c r="D944" s="171" t="s">
        <v>57</v>
      </c>
      <c r="E944" s="101">
        <v>3.8</v>
      </c>
      <c r="F944" s="101">
        <v>4.54</v>
      </c>
      <c r="G944" s="101">
        <v>25.8</v>
      </c>
      <c r="H944" s="101">
        <v>119.05</v>
      </c>
      <c r="I944" s="101" t="s">
        <v>197</v>
      </c>
      <c r="J944" s="410"/>
      <c r="K944" s="410"/>
    </row>
    <row r="945" spans="1:11" s="325" customFormat="1" ht="22.5" customHeight="1" x14ac:dyDescent="0.2">
      <c r="A945" s="128" t="s">
        <v>11</v>
      </c>
      <c r="B945" s="129">
        <f>C945</f>
        <v>2</v>
      </c>
      <c r="C945" s="129">
        <v>2</v>
      </c>
      <c r="D945" s="130"/>
      <c r="E945" s="129"/>
      <c r="F945" s="129"/>
      <c r="G945" s="129"/>
      <c r="H945" s="131"/>
      <c r="I945" s="129"/>
      <c r="J945" s="410"/>
      <c r="K945" s="410"/>
    </row>
    <row r="946" spans="1:11" s="325" customFormat="1" ht="22.5" customHeight="1" x14ac:dyDescent="0.2">
      <c r="A946" s="128" t="s">
        <v>10</v>
      </c>
      <c r="B946" s="129">
        <f>C946</f>
        <v>100</v>
      </c>
      <c r="C946" s="129">
        <v>100</v>
      </c>
      <c r="D946" s="130"/>
      <c r="E946" s="129"/>
      <c r="F946" s="129"/>
      <c r="G946" s="129"/>
      <c r="H946" s="131"/>
      <c r="I946" s="129"/>
      <c r="J946" s="410"/>
      <c r="K946" s="410"/>
    </row>
    <row r="947" spans="1:11" s="325" customFormat="1" ht="22.5" customHeight="1" x14ac:dyDescent="0.25">
      <c r="A947" s="111" t="s">
        <v>68</v>
      </c>
      <c r="B947" s="129">
        <f>C947</f>
        <v>10</v>
      </c>
      <c r="C947" s="129">
        <v>10</v>
      </c>
      <c r="D947" s="130"/>
      <c r="E947" s="129"/>
      <c r="F947" s="129"/>
      <c r="G947" s="129"/>
      <c r="H947" s="131"/>
      <c r="I947" s="129"/>
      <c r="J947" s="410"/>
      <c r="K947" s="410"/>
    </row>
    <row r="948" spans="1:11" s="325" customFormat="1" ht="22.5" customHeight="1" x14ac:dyDescent="0.25">
      <c r="A948" s="117" t="s">
        <v>39</v>
      </c>
      <c r="B948" s="163">
        <f>C948</f>
        <v>100</v>
      </c>
      <c r="C948" s="163">
        <v>100</v>
      </c>
      <c r="D948" s="130"/>
      <c r="E948" s="129"/>
      <c r="F948" s="129"/>
      <c r="G948" s="129"/>
      <c r="H948" s="131"/>
      <c r="I948" s="129"/>
      <c r="J948" s="410"/>
      <c r="K948" s="410"/>
    </row>
    <row r="949" spans="1:11" s="325" customFormat="1" ht="22.5" customHeight="1" x14ac:dyDescent="0.25">
      <c r="A949" s="117" t="s">
        <v>114</v>
      </c>
      <c r="B949" s="163">
        <f>C949</f>
        <v>45</v>
      </c>
      <c r="C949" s="163">
        <v>45</v>
      </c>
      <c r="D949" s="130"/>
      <c r="E949" s="129"/>
      <c r="F949" s="129"/>
      <c r="G949" s="129"/>
      <c r="H949" s="131"/>
      <c r="I949" s="129"/>
      <c r="J949" s="410"/>
      <c r="K949" s="410"/>
    </row>
    <row r="950" spans="1:11" s="325" customFormat="1" ht="22.5" customHeight="1" x14ac:dyDescent="0.2">
      <c r="A950" s="674" t="s">
        <v>47</v>
      </c>
      <c r="B950" s="675"/>
      <c r="C950" s="675"/>
      <c r="D950" s="675"/>
      <c r="E950" s="675"/>
      <c r="F950" s="675"/>
      <c r="G950" s="675"/>
      <c r="H950" s="675"/>
      <c r="I950" s="676"/>
      <c r="J950" s="410"/>
      <c r="K950" s="410"/>
    </row>
    <row r="951" spans="1:11" s="325" customFormat="1" ht="22.5" customHeight="1" x14ac:dyDescent="0.2">
      <c r="A951" s="809" t="s">
        <v>355</v>
      </c>
      <c r="B951" s="810"/>
      <c r="C951" s="811"/>
      <c r="D951" s="234">
        <v>200</v>
      </c>
      <c r="E951" s="411">
        <v>3.1</v>
      </c>
      <c r="F951" s="411">
        <v>2.9</v>
      </c>
      <c r="G951" s="411">
        <v>21.4</v>
      </c>
      <c r="H951" s="411">
        <v>124</v>
      </c>
      <c r="I951" s="129"/>
      <c r="J951" s="410"/>
      <c r="K951" s="410"/>
    </row>
    <row r="952" spans="1:11" s="325" customFormat="1" ht="22.5" customHeight="1" x14ac:dyDescent="0.3">
      <c r="A952" s="238" t="s">
        <v>39</v>
      </c>
      <c r="B952" s="163">
        <f>C952*1.05</f>
        <v>210</v>
      </c>
      <c r="C952" s="163">
        <v>200</v>
      </c>
      <c r="D952" s="130"/>
      <c r="E952" s="412"/>
      <c r="F952" s="412"/>
      <c r="G952" s="412"/>
      <c r="H952" s="412"/>
      <c r="I952" s="129"/>
      <c r="J952" s="410"/>
      <c r="K952" s="410"/>
    </row>
    <row r="953" spans="1:11" s="325" customFormat="1" ht="26.25" customHeight="1" x14ac:dyDescent="0.2">
      <c r="A953" s="701" t="s">
        <v>12</v>
      </c>
      <c r="B953" s="702"/>
      <c r="C953" s="703"/>
      <c r="D953" s="187">
        <v>20</v>
      </c>
      <c r="E953" s="95">
        <v>1</v>
      </c>
      <c r="F953" s="95">
        <v>0.3</v>
      </c>
      <c r="G953" s="95">
        <v>8.1</v>
      </c>
      <c r="H953" s="153">
        <v>38.9</v>
      </c>
      <c r="I953" s="100"/>
      <c r="J953" s="410"/>
      <c r="K953" s="410"/>
    </row>
    <row r="954" spans="1:11" s="325" customFormat="1" ht="29.25" customHeight="1" x14ac:dyDescent="0.2">
      <c r="A954" s="726" t="s">
        <v>13</v>
      </c>
      <c r="B954" s="726"/>
      <c r="C954" s="726"/>
      <c r="D954" s="146" t="s">
        <v>136</v>
      </c>
      <c r="E954" s="100">
        <v>1.1200000000000001</v>
      </c>
      <c r="F954" s="147">
        <v>0.22</v>
      </c>
      <c r="G954" s="147">
        <v>11.58</v>
      </c>
      <c r="H954" s="109">
        <v>44</v>
      </c>
      <c r="I954" s="147"/>
      <c r="J954" s="410"/>
      <c r="K954" s="410"/>
    </row>
    <row r="955" spans="1:11" s="414" customFormat="1" ht="21.95" customHeight="1" x14ac:dyDescent="0.2">
      <c r="A955" s="715" t="s">
        <v>14</v>
      </c>
      <c r="B955" s="716"/>
      <c r="C955" s="716"/>
      <c r="D955" s="717"/>
      <c r="E955" s="149">
        <f>E954+E953+E914+E887+E881</f>
        <v>19.995000000000001</v>
      </c>
      <c r="F955" s="149">
        <f>F954+F953+F951+F928+F887</f>
        <v>20.32</v>
      </c>
      <c r="G955" s="149">
        <f>G954+G953+G944+G928+G895+G881</f>
        <v>82.240000000000009</v>
      </c>
      <c r="H955" s="149">
        <f>H954+H953+H944+H928+H887+H881</f>
        <v>610.65</v>
      </c>
      <c r="I955" s="149"/>
      <c r="J955" s="413"/>
      <c r="K955" s="413"/>
    </row>
    <row r="956" spans="1:11" s="416" customFormat="1" ht="21.95" customHeight="1" x14ac:dyDescent="0.2">
      <c r="A956" s="782" t="s">
        <v>41</v>
      </c>
      <c r="B956" s="783"/>
      <c r="C956" s="783"/>
      <c r="D956" s="783"/>
      <c r="E956" s="783"/>
      <c r="F956" s="783"/>
      <c r="G956" s="783"/>
      <c r="H956" s="783"/>
      <c r="I956" s="783"/>
      <c r="J956" s="415"/>
      <c r="K956" s="415"/>
    </row>
    <row r="957" spans="1:11" s="325" customFormat="1" ht="21.95" customHeight="1" x14ac:dyDescent="0.2">
      <c r="A957" s="693" t="s">
        <v>0</v>
      </c>
      <c r="B957" s="718" t="s">
        <v>1</v>
      </c>
      <c r="C957" s="718" t="s">
        <v>2</v>
      </c>
      <c r="D957" s="693" t="s">
        <v>3</v>
      </c>
      <c r="E957" s="693"/>
      <c r="F957" s="693"/>
      <c r="G957" s="693"/>
      <c r="H957" s="693"/>
      <c r="I957" s="102"/>
      <c r="J957" s="410"/>
      <c r="K957" s="410"/>
    </row>
    <row r="958" spans="1:11" s="325" customFormat="1" ht="21.95" customHeight="1" x14ac:dyDescent="0.2">
      <c r="A958" s="693"/>
      <c r="B958" s="718"/>
      <c r="C958" s="718"/>
      <c r="D958" s="714" t="s">
        <v>4</v>
      </c>
      <c r="E958" s="693" t="s">
        <v>5</v>
      </c>
      <c r="F958" s="693" t="s">
        <v>6</v>
      </c>
      <c r="G958" s="693" t="s">
        <v>7</v>
      </c>
      <c r="H958" s="704" t="s">
        <v>8</v>
      </c>
      <c r="I958" s="746" t="s">
        <v>165</v>
      </c>
      <c r="J958" s="410"/>
      <c r="K958" s="410"/>
    </row>
    <row r="959" spans="1:11" s="325" customFormat="1" ht="21.95" customHeight="1" x14ac:dyDescent="0.2">
      <c r="A959" s="693"/>
      <c r="B959" s="718"/>
      <c r="C959" s="718"/>
      <c r="D959" s="714"/>
      <c r="E959" s="693"/>
      <c r="F959" s="751"/>
      <c r="G959" s="751"/>
      <c r="H959" s="748"/>
      <c r="I959" s="747"/>
      <c r="J959" s="410"/>
      <c r="K959" s="410"/>
    </row>
    <row r="960" spans="1:11" ht="22.5" customHeight="1" x14ac:dyDescent="0.25">
      <c r="A960" s="340" t="s">
        <v>275</v>
      </c>
      <c r="B960" s="163"/>
      <c r="C960" s="163"/>
      <c r="D960" s="339">
        <v>60</v>
      </c>
      <c r="E960" s="167">
        <v>0.4</v>
      </c>
      <c r="F960" s="167">
        <v>0.06</v>
      </c>
      <c r="G960" s="167">
        <v>1.08</v>
      </c>
      <c r="H960" s="167">
        <v>6.6</v>
      </c>
      <c r="I960" s="100" t="s">
        <v>276</v>
      </c>
      <c r="J960" s="360"/>
      <c r="K960" s="360"/>
    </row>
    <row r="961" spans="1:11" ht="22.5" customHeight="1" x14ac:dyDescent="0.25">
      <c r="A961" s="169" t="s">
        <v>50</v>
      </c>
      <c r="B961" s="144">
        <f>C961*1.05</f>
        <v>63</v>
      </c>
      <c r="C961" s="163">
        <v>60</v>
      </c>
      <c r="D961" s="147"/>
      <c r="E961" s="100"/>
      <c r="F961" s="100"/>
      <c r="G961" s="100"/>
      <c r="H961" s="101"/>
      <c r="I961" s="100"/>
      <c r="J961" s="360"/>
      <c r="K961" s="360"/>
    </row>
    <row r="962" spans="1:11" ht="22.5" customHeight="1" x14ac:dyDescent="0.25">
      <c r="A962" s="128" t="s">
        <v>51</v>
      </c>
      <c r="B962" s="144">
        <f>C962*1.05</f>
        <v>63</v>
      </c>
      <c r="C962" s="129">
        <v>60</v>
      </c>
      <c r="D962" s="147"/>
      <c r="E962" s="163"/>
      <c r="F962" s="163"/>
      <c r="G962" s="100"/>
      <c r="H962" s="101"/>
      <c r="I962" s="100"/>
      <c r="J962" s="360"/>
      <c r="K962" s="360"/>
    </row>
    <row r="963" spans="1:11" ht="22.5" customHeight="1" x14ac:dyDescent="0.25">
      <c r="A963" s="674" t="s">
        <v>47</v>
      </c>
      <c r="B963" s="675"/>
      <c r="C963" s="675"/>
      <c r="D963" s="675"/>
      <c r="E963" s="675"/>
      <c r="F963" s="675"/>
      <c r="G963" s="675"/>
      <c r="H963" s="675"/>
      <c r="I963" s="676"/>
      <c r="J963" s="360"/>
      <c r="K963" s="360"/>
    </row>
    <row r="964" spans="1:11" ht="22.5" customHeight="1" x14ac:dyDescent="0.25">
      <c r="A964" s="179" t="s">
        <v>277</v>
      </c>
      <c r="B964" s="97"/>
      <c r="C964" s="97"/>
      <c r="D964" s="283">
        <v>60</v>
      </c>
      <c r="E964" s="100">
        <v>0.48</v>
      </c>
      <c r="F964" s="100">
        <v>7.0000000000000007E-2</v>
      </c>
      <c r="G964" s="100">
        <v>1.22</v>
      </c>
      <c r="H964" s="101">
        <v>8.1999999999999993</v>
      </c>
      <c r="I964" s="102" t="s">
        <v>278</v>
      </c>
      <c r="J964" s="360"/>
      <c r="K964" s="360"/>
    </row>
    <row r="965" spans="1:11" ht="22.5" customHeight="1" x14ac:dyDescent="0.25">
      <c r="A965" s="158" t="s">
        <v>113</v>
      </c>
      <c r="B965" s="366">
        <f>C965*1.9</f>
        <v>114</v>
      </c>
      <c r="C965" s="251">
        <v>60</v>
      </c>
      <c r="D965" s="229"/>
      <c r="E965" s="95"/>
      <c r="F965" s="95"/>
      <c r="G965" s="95"/>
      <c r="H965" s="153"/>
      <c r="I965" s="97"/>
      <c r="J965" s="360"/>
      <c r="K965" s="360"/>
    </row>
    <row r="966" spans="1:11" ht="22.5" customHeight="1" x14ac:dyDescent="0.25">
      <c r="A966" s="674" t="s">
        <v>47</v>
      </c>
      <c r="B966" s="675"/>
      <c r="C966" s="675"/>
      <c r="D966" s="675"/>
      <c r="E966" s="675"/>
      <c r="F966" s="675"/>
      <c r="G966" s="675"/>
      <c r="H966" s="675"/>
      <c r="I966" s="676"/>
      <c r="J966" s="360"/>
      <c r="K966" s="360"/>
    </row>
    <row r="967" spans="1:11" ht="22.5" customHeight="1" x14ac:dyDescent="0.25">
      <c r="A967" s="340" t="s">
        <v>398</v>
      </c>
      <c r="B967" s="163"/>
      <c r="C967" s="163"/>
      <c r="D967" s="478" t="s">
        <v>399</v>
      </c>
      <c r="E967" s="100">
        <v>1.8</v>
      </c>
      <c r="F967" s="100">
        <v>4</v>
      </c>
      <c r="G967" s="100">
        <v>7.3</v>
      </c>
      <c r="H967" s="610">
        <v>72.400000000000006</v>
      </c>
      <c r="I967" s="610" t="s">
        <v>400</v>
      </c>
      <c r="J967" s="360"/>
      <c r="K967" s="360"/>
    </row>
    <row r="968" spans="1:11" ht="22.5" customHeight="1" x14ac:dyDescent="0.25">
      <c r="A968" s="169" t="s">
        <v>396</v>
      </c>
      <c r="B968" s="129">
        <f>C968*1.33</f>
        <v>34.912500000000001</v>
      </c>
      <c r="C968" s="129">
        <f>C972*1.05</f>
        <v>26.25</v>
      </c>
      <c r="D968" s="478"/>
      <c r="E968" s="100"/>
      <c r="F968" s="100"/>
      <c r="G968" s="100"/>
      <c r="H968" s="610"/>
      <c r="I968" s="610"/>
      <c r="J968" s="360"/>
      <c r="K968" s="360"/>
    </row>
    <row r="969" spans="1:11" ht="22.5" customHeight="1" x14ac:dyDescent="0.25">
      <c r="A969" s="169" t="s">
        <v>395</v>
      </c>
      <c r="B969" s="129">
        <f>C969*1.43</f>
        <v>37.537500000000001</v>
      </c>
      <c r="C969" s="129">
        <f>C972*1.05</f>
        <v>26.25</v>
      </c>
      <c r="D969" s="478"/>
      <c r="E969" s="100"/>
      <c r="F969" s="100"/>
      <c r="G969" s="100"/>
      <c r="H969" s="610"/>
      <c r="I969" s="610"/>
      <c r="J969" s="360"/>
      <c r="K969" s="360"/>
    </row>
    <row r="970" spans="1:11" ht="22.5" customHeight="1" x14ac:dyDescent="0.25">
      <c r="A970" s="169" t="s">
        <v>394</v>
      </c>
      <c r="B970" s="129">
        <f>C970*1.54</f>
        <v>40.425000000000004</v>
      </c>
      <c r="C970" s="129">
        <f>C972*1.05</f>
        <v>26.25</v>
      </c>
      <c r="D970" s="478"/>
      <c r="E970" s="100"/>
      <c r="F970" s="100"/>
      <c r="G970" s="100"/>
      <c r="H970" s="610"/>
      <c r="I970" s="610"/>
      <c r="J970" s="360"/>
      <c r="K970" s="360"/>
    </row>
    <row r="971" spans="1:11" ht="22.5" customHeight="1" x14ac:dyDescent="0.25">
      <c r="A971" s="169" t="s">
        <v>393</v>
      </c>
      <c r="B971" s="129">
        <f>C971*1.67</f>
        <v>43.837499999999999</v>
      </c>
      <c r="C971" s="129">
        <f>C972*1.05</f>
        <v>26.25</v>
      </c>
      <c r="D971" s="478"/>
      <c r="E971" s="100"/>
      <c r="F971" s="100"/>
      <c r="G971" s="100"/>
      <c r="H971" s="610"/>
      <c r="I971" s="610"/>
      <c r="J971" s="360"/>
      <c r="K971" s="360"/>
    </row>
    <row r="972" spans="1:11" ht="22.5" customHeight="1" x14ac:dyDescent="0.25">
      <c r="A972" s="328" t="s">
        <v>242</v>
      </c>
      <c r="B972" s="95"/>
      <c r="C972" s="95">
        <v>25</v>
      </c>
      <c r="D972" s="478"/>
      <c r="E972" s="100"/>
      <c r="F972" s="100"/>
      <c r="G972" s="100"/>
      <c r="H972" s="610"/>
      <c r="I972" s="610"/>
      <c r="J972" s="360"/>
      <c r="K972" s="360"/>
    </row>
    <row r="973" spans="1:11" ht="22.5" customHeight="1" x14ac:dyDescent="0.25">
      <c r="A973" s="128" t="s">
        <v>402</v>
      </c>
      <c r="B973" s="129">
        <f>C973*1.25</f>
        <v>32.8125</v>
      </c>
      <c r="C973" s="129">
        <f>C975*1.05</f>
        <v>26.25</v>
      </c>
      <c r="D973" s="478"/>
      <c r="E973" s="100"/>
      <c r="F973" s="100"/>
      <c r="G973" s="100"/>
      <c r="H973" s="610"/>
      <c r="I973" s="610"/>
      <c r="J973" s="360"/>
      <c r="K973" s="360"/>
    </row>
    <row r="974" spans="1:11" ht="22.5" customHeight="1" x14ac:dyDescent="0.25">
      <c r="A974" s="128" t="s">
        <v>403</v>
      </c>
      <c r="B974" s="129">
        <f>C974*1.33</f>
        <v>34.912500000000001</v>
      </c>
      <c r="C974" s="129">
        <f>C975*1.05</f>
        <v>26.25</v>
      </c>
      <c r="D974" s="478"/>
      <c r="E974" s="100"/>
      <c r="F974" s="100"/>
      <c r="G974" s="100"/>
      <c r="H974" s="610"/>
      <c r="I974" s="610"/>
      <c r="J974" s="360"/>
      <c r="K974" s="360"/>
    </row>
    <row r="975" spans="1:11" ht="22.5" customHeight="1" x14ac:dyDescent="0.25">
      <c r="A975" s="170" t="s">
        <v>101</v>
      </c>
      <c r="B975" s="95"/>
      <c r="C975" s="95">
        <v>25</v>
      </c>
      <c r="D975" s="478"/>
      <c r="E975" s="100"/>
      <c r="F975" s="100"/>
      <c r="G975" s="100"/>
      <c r="H975" s="610"/>
      <c r="I975" s="610"/>
      <c r="J975" s="360"/>
      <c r="K975" s="360"/>
    </row>
    <row r="976" spans="1:11" ht="22.5" customHeight="1" x14ac:dyDescent="0.25">
      <c r="A976" s="169" t="s">
        <v>401</v>
      </c>
      <c r="B976" s="129">
        <f>C976*1.54</f>
        <v>9.24</v>
      </c>
      <c r="C976" s="129">
        <v>6</v>
      </c>
      <c r="D976" s="478"/>
      <c r="E976" s="100"/>
      <c r="F976" s="100"/>
      <c r="G976" s="100"/>
      <c r="H976" s="610"/>
      <c r="I976" s="610"/>
      <c r="J976" s="360"/>
      <c r="K976" s="360"/>
    </row>
    <row r="977" spans="1:11" ht="22.5" customHeight="1" x14ac:dyDescent="0.25">
      <c r="A977" s="169" t="s">
        <v>18</v>
      </c>
      <c r="B977" s="129">
        <f>C977</f>
        <v>4</v>
      </c>
      <c r="C977" s="129">
        <v>4</v>
      </c>
      <c r="D977" s="478"/>
      <c r="E977" s="100"/>
      <c r="F977" s="100"/>
      <c r="G977" s="100"/>
      <c r="H977" s="610"/>
      <c r="I977" s="610"/>
      <c r="J977" s="360"/>
      <c r="K977" s="360"/>
    </row>
    <row r="978" spans="1:11" s="189" customFormat="1" ht="22.5" customHeight="1" x14ac:dyDescent="0.25">
      <c r="A978" s="779" t="s">
        <v>279</v>
      </c>
      <c r="B978" s="780"/>
      <c r="C978" s="781"/>
      <c r="D978" s="634">
        <v>90</v>
      </c>
      <c r="E978" s="314">
        <v>12.35</v>
      </c>
      <c r="F978" s="314">
        <v>11.36</v>
      </c>
      <c r="G978" s="314">
        <v>17.64</v>
      </c>
      <c r="H978" s="314">
        <v>251.36</v>
      </c>
      <c r="I978" s="611" t="s">
        <v>283</v>
      </c>
      <c r="J978" s="415"/>
      <c r="K978" s="415"/>
    </row>
    <row r="979" spans="1:11" s="189" customFormat="1" ht="22.5" customHeight="1" x14ac:dyDescent="0.25">
      <c r="A979" s="417" t="s">
        <v>280</v>
      </c>
      <c r="B979" s="131">
        <f>C979*1.1</f>
        <v>46.750000000000007</v>
      </c>
      <c r="C979" s="112">
        <v>42.5</v>
      </c>
      <c r="D979" s="109"/>
      <c r="E979" s="109"/>
      <c r="F979" s="610"/>
      <c r="G979" s="610"/>
      <c r="H979" s="610"/>
      <c r="I979" s="97"/>
      <c r="J979" s="415"/>
      <c r="K979" s="415"/>
    </row>
    <row r="980" spans="1:11" s="189" customFormat="1" ht="22.5" customHeight="1" x14ac:dyDescent="0.25">
      <c r="A980" s="635" t="s">
        <v>70</v>
      </c>
      <c r="B980" s="131">
        <f>C980*1.02</f>
        <v>22.95</v>
      </c>
      <c r="C980" s="112">
        <v>22.5</v>
      </c>
      <c r="D980" s="109"/>
      <c r="E980" s="109"/>
      <c r="F980" s="610"/>
      <c r="G980" s="610"/>
      <c r="H980" s="610"/>
      <c r="I980" s="97"/>
      <c r="J980" s="415"/>
      <c r="K980" s="415"/>
    </row>
    <row r="981" spans="1:11" s="189" customFormat="1" ht="22.5" customHeight="1" x14ac:dyDescent="0.25">
      <c r="A981" s="417" t="s">
        <v>281</v>
      </c>
      <c r="B981" s="112">
        <f>C981</f>
        <v>12</v>
      </c>
      <c r="C981" s="112">
        <v>12</v>
      </c>
      <c r="D981" s="109"/>
      <c r="E981" s="109"/>
      <c r="F981" s="610"/>
      <c r="G981" s="610"/>
      <c r="H981" s="610"/>
      <c r="I981" s="97"/>
      <c r="J981" s="415"/>
      <c r="K981" s="415"/>
    </row>
    <row r="982" spans="1:11" s="189" customFormat="1" ht="22.5" customHeight="1" x14ac:dyDescent="0.25">
      <c r="A982" s="417" t="s">
        <v>282</v>
      </c>
      <c r="B982" s="112">
        <f>C982</f>
        <v>14</v>
      </c>
      <c r="C982" s="112">
        <v>14</v>
      </c>
      <c r="D982" s="109"/>
      <c r="E982" s="109"/>
      <c r="F982" s="610"/>
      <c r="G982" s="610"/>
      <c r="H982" s="610"/>
      <c r="I982" s="97"/>
      <c r="J982" s="415"/>
      <c r="K982" s="415"/>
    </row>
    <row r="983" spans="1:11" s="189" customFormat="1" ht="22.5" customHeight="1" x14ac:dyDescent="0.25">
      <c r="A983" s="636" t="s">
        <v>71</v>
      </c>
      <c r="B983" s="112">
        <f>C983</f>
        <v>2</v>
      </c>
      <c r="C983" s="112">
        <v>2</v>
      </c>
      <c r="D983" s="109"/>
      <c r="E983" s="610"/>
      <c r="F983" s="610"/>
      <c r="G983" s="610"/>
      <c r="H983" s="610"/>
      <c r="I983" s="97"/>
      <c r="J983" s="415"/>
      <c r="K983" s="415"/>
    </row>
    <row r="984" spans="1:11" s="189" customFormat="1" ht="22.5" customHeight="1" x14ac:dyDescent="0.25">
      <c r="A984" s="637" t="s">
        <v>24</v>
      </c>
      <c r="B984" s="288">
        <f>C984*1.19</f>
        <v>11.542999999999999</v>
      </c>
      <c r="C984" s="112">
        <v>9.6999999999999993</v>
      </c>
      <c r="D984" s="113"/>
      <c r="E984" s="113"/>
      <c r="F984" s="113"/>
      <c r="G984" s="113"/>
      <c r="H984" s="113"/>
      <c r="I984" s="280"/>
      <c r="J984" s="415"/>
      <c r="K984" s="415"/>
    </row>
    <row r="985" spans="1:11" s="189" customFormat="1" ht="22.5" customHeight="1" x14ac:dyDescent="0.25">
      <c r="A985" s="417" t="s">
        <v>145</v>
      </c>
      <c r="B985" s="112">
        <f>C985</f>
        <v>0.8</v>
      </c>
      <c r="C985" s="112">
        <v>0.8</v>
      </c>
      <c r="D985" s="113"/>
      <c r="E985" s="113"/>
      <c r="F985" s="113"/>
      <c r="G985" s="113"/>
      <c r="H985" s="113"/>
      <c r="I985" s="97"/>
      <c r="J985" s="415"/>
      <c r="K985" s="415"/>
    </row>
    <row r="986" spans="1:11" s="189" customFormat="1" ht="22.5" customHeight="1" x14ac:dyDescent="0.25">
      <c r="A986" s="417" t="s">
        <v>43</v>
      </c>
      <c r="B986" s="112"/>
      <c r="C986" s="112">
        <f>SUM(C979:C985)</f>
        <v>103.5</v>
      </c>
      <c r="D986" s="113"/>
      <c r="E986" s="113"/>
      <c r="F986" s="113"/>
      <c r="G986" s="113"/>
      <c r="H986" s="113"/>
      <c r="I986" s="97"/>
      <c r="J986" s="415"/>
      <c r="K986" s="415"/>
    </row>
    <row r="987" spans="1:11" s="189" customFormat="1" ht="22.5" customHeight="1" x14ac:dyDescent="0.25">
      <c r="A987" s="417" t="s">
        <v>80</v>
      </c>
      <c r="B987" s="112">
        <f>C987</f>
        <v>5</v>
      </c>
      <c r="C987" s="112">
        <v>5</v>
      </c>
      <c r="D987" s="113"/>
      <c r="E987" s="113"/>
      <c r="F987" s="113"/>
      <c r="G987" s="113"/>
      <c r="H987" s="113"/>
      <c r="I987" s="97"/>
      <c r="J987" s="415"/>
      <c r="K987" s="415"/>
    </row>
    <row r="988" spans="1:11" s="189" customFormat="1" ht="22.5" customHeight="1" x14ac:dyDescent="0.25">
      <c r="A988" s="697" t="s">
        <v>224</v>
      </c>
      <c r="B988" s="697"/>
      <c r="C988" s="697"/>
      <c r="D988" s="339">
        <v>150</v>
      </c>
      <c r="E988" s="100">
        <v>4</v>
      </c>
      <c r="F988" s="100">
        <v>5.28</v>
      </c>
      <c r="G988" s="100">
        <v>28.62</v>
      </c>
      <c r="H988" s="101">
        <v>187.05</v>
      </c>
      <c r="I988" s="100" t="s">
        <v>225</v>
      </c>
      <c r="J988" s="415"/>
      <c r="K988" s="415"/>
    </row>
    <row r="989" spans="1:11" s="189" customFormat="1" ht="22.5" customHeight="1" x14ac:dyDescent="0.25">
      <c r="A989" s="169" t="s">
        <v>26</v>
      </c>
      <c r="B989" s="163">
        <f>C989</f>
        <v>50</v>
      </c>
      <c r="C989" s="163">
        <v>50</v>
      </c>
      <c r="D989" s="172"/>
      <c r="E989" s="163"/>
      <c r="F989" s="163"/>
      <c r="G989" s="163"/>
      <c r="H989" s="144"/>
      <c r="I989" s="183"/>
      <c r="J989" s="415"/>
      <c r="K989" s="415"/>
    </row>
    <row r="990" spans="1:11" s="189" customFormat="1" ht="22.5" customHeight="1" x14ac:dyDescent="0.25">
      <c r="A990" s="169" t="s">
        <v>10</v>
      </c>
      <c r="B990" s="163">
        <v>106.5</v>
      </c>
      <c r="C990" s="163">
        <v>106.5</v>
      </c>
      <c r="D990" s="172"/>
      <c r="E990" s="163"/>
      <c r="F990" s="163"/>
      <c r="G990" s="163"/>
      <c r="H990" s="144"/>
      <c r="I990" s="183"/>
      <c r="J990" s="415"/>
      <c r="K990" s="415"/>
    </row>
    <row r="991" spans="1:11" s="189" customFormat="1" ht="22.5" customHeight="1" x14ac:dyDescent="0.25">
      <c r="A991" s="119" t="s">
        <v>66</v>
      </c>
      <c r="B991" s="163">
        <f>C991</f>
        <v>6</v>
      </c>
      <c r="C991" s="163">
        <v>6</v>
      </c>
      <c r="D991" s="172"/>
      <c r="E991" s="163"/>
      <c r="F991" s="163"/>
      <c r="G991" s="163"/>
      <c r="H991" s="144"/>
      <c r="I991" s="163"/>
      <c r="J991" s="415"/>
      <c r="K991" s="415"/>
    </row>
    <row r="992" spans="1:11" s="189" customFormat="1" ht="22.5" customHeight="1" x14ac:dyDescent="0.25">
      <c r="A992" s="128" t="s">
        <v>33</v>
      </c>
      <c r="B992" s="129">
        <f>C992</f>
        <v>1.5</v>
      </c>
      <c r="C992" s="129">
        <v>1.5</v>
      </c>
      <c r="D992" s="130"/>
      <c r="E992" s="129"/>
      <c r="F992" s="129"/>
      <c r="G992" s="129"/>
      <c r="H992" s="131"/>
      <c r="I992" s="341"/>
      <c r="J992" s="415"/>
      <c r="K992" s="415"/>
    </row>
    <row r="993" spans="1:11" s="189" customFormat="1" ht="22.5" customHeight="1" x14ac:dyDescent="0.25">
      <c r="A993" s="674" t="s">
        <v>47</v>
      </c>
      <c r="B993" s="675"/>
      <c r="C993" s="675"/>
      <c r="D993" s="675"/>
      <c r="E993" s="675"/>
      <c r="F993" s="675"/>
      <c r="G993" s="675"/>
      <c r="H993" s="675"/>
      <c r="I993" s="676"/>
      <c r="J993" s="415"/>
      <c r="K993" s="415"/>
    </row>
    <row r="994" spans="1:11" s="189" customFormat="1" ht="22.5" customHeight="1" x14ac:dyDescent="0.25">
      <c r="A994" s="265" t="s">
        <v>353</v>
      </c>
      <c r="B994" s="266"/>
      <c r="C994" s="266"/>
      <c r="D994" s="235">
        <v>150</v>
      </c>
      <c r="E994" s="235">
        <v>3.6</v>
      </c>
      <c r="F994" s="235">
        <v>6.3</v>
      </c>
      <c r="G994" s="235">
        <v>17.8</v>
      </c>
      <c r="H994" s="235">
        <v>142</v>
      </c>
      <c r="I994" s="267" t="s">
        <v>354</v>
      </c>
      <c r="J994" s="415"/>
      <c r="K994" s="415"/>
    </row>
    <row r="995" spans="1:11" s="189" customFormat="1" ht="22.5" customHeight="1" x14ac:dyDescent="0.3">
      <c r="A995" s="268" t="s">
        <v>352</v>
      </c>
      <c r="B995" s="266">
        <f>C995*1.25</f>
        <v>193.75</v>
      </c>
      <c r="C995" s="266">
        <v>155</v>
      </c>
      <c r="D995" s="235"/>
      <c r="E995" s="236"/>
      <c r="F995" s="236"/>
      <c r="G995" s="236"/>
      <c r="H995" s="236"/>
      <c r="I995" s="129"/>
      <c r="J995" s="415"/>
      <c r="K995" s="415"/>
    </row>
    <row r="996" spans="1:11" s="189" customFormat="1" ht="22.5" customHeight="1" x14ac:dyDescent="0.3">
      <c r="A996" s="115" t="s">
        <v>404</v>
      </c>
      <c r="B996" s="172">
        <f>C996*1.25</f>
        <v>22.5</v>
      </c>
      <c r="C996" s="172">
        <v>18</v>
      </c>
      <c r="D996" s="235"/>
      <c r="E996" s="236"/>
      <c r="F996" s="236"/>
      <c r="G996" s="236"/>
      <c r="H996" s="236"/>
      <c r="I996" s="129"/>
      <c r="J996" s="415"/>
      <c r="K996" s="415"/>
    </row>
    <row r="997" spans="1:11" s="189" customFormat="1" ht="22.5" customHeight="1" x14ac:dyDescent="0.3">
      <c r="A997" s="115" t="s">
        <v>403</v>
      </c>
      <c r="B997" s="172">
        <f>C997*1.33</f>
        <v>23.94</v>
      </c>
      <c r="C997" s="172">
        <v>18</v>
      </c>
      <c r="D997" s="235"/>
      <c r="E997" s="236"/>
      <c r="F997" s="236"/>
      <c r="G997" s="236"/>
      <c r="H997" s="236"/>
      <c r="I997" s="129"/>
      <c r="J997" s="415"/>
      <c r="K997" s="415"/>
    </row>
    <row r="998" spans="1:11" s="189" customFormat="1" ht="22.5" customHeight="1" x14ac:dyDescent="0.3">
      <c r="A998" s="262" t="s">
        <v>24</v>
      </c>
      <c r="B998" s="288">
        <f>C998*1.19</f>
        <v>10.709999999999999</v>
      </c>
      <c r="C998" s="266">
        <v>9</v>
      </c>
      <c r="D998" s="235"/>
      <c r="E998" s="236"/>
      <c r="F998" s="236"/>
      <c r="G998" s="236"/>
      <c r="H998" s="236"/>
      <c r="I998" s="129"/>
      <c r="J998" s="415"/>
      <c r="K998" s="415"/>
    </row>
    <row r="999" spans="1:11" s="189" customFormat="1" ht="22.5" customHeight="1" x14ac:dyDescent="0.3">
      <c r="A999" s="467" t="s">
        <v>76</v>
      </c>
      <c r="B999" s="667">
        <f>C999</f>
        <v>2.2999999999999998</v>
      </c>
      <c r="C999" s="667">
        <v>2.2999999999999998</v>
      </c>
      <c r="D999" s="235"/>
      <c r="E999" s="236"/>
      <c r="F999" s="236"/>
      <c r="G999" s="236"/>
      <c r="H999" s="236"/>
      <c r="I999" s="129"/>
      <c r="J999" s="415"/>
      <c r="K999" s="415"/>
    </row>
    <row r="1000" spans="1:11" s="189" customFormat="1" ht="22.5" customHeight="1" x14ac:dyDescent="0.3">
      <c r="A1000" s="269" t="s">
        <v>10</v>
      </c>
      <c r="B1000" s="266">
        <f>C1000</f>
        <v>12</v>
      </c>
      <c r="C1000" s="266">
        <v>12</v>
      </c>
      <c r="D1000" s="235"/>
      <c r="E1000" s="236"/>
      <c r="F1000" s="236"/>
      <c r="G1000" s="236"/>
      <c r="H1000" s="236"/>
      <c r="I1000" s="129"/>
      <c r="J1000" s="415"/>
      <c r="K1000" s="415"/>
    </row>
    <row r="1001" spans="1:11" s="189" customFormat="1" ht="22.5" customHeight="1" x14ac:dyDescent="0.3">
      <c r="A1001" s="269" t="s">
        <v>79</v>
      </c>
      <c r="B1001" s="266">
        <v>0.01</v>
      </c>
      <c r="C1001" s="266">
        <v>0.01</v>
      </c>
      <c r="D1001" s="235"/>
      <c r="E1001" s="236"/>
      <c r="F1001" s="236"/>
      <c r="G1001" s="236"/>
      <c r="H1001" s="236"/>
      <c r="I1001" s="129"/>
      <c r="J1001" s="415"/>
      <c r="K1001" s="415"/>
    </row>
    <row r="1002" spans="1:11" s="189" customFormat="1" ht="22.5" customHeight="1" x14ac:dyDescent="0.3">
      <c r="A1002" s="270" t="s">
        <v>18</v>
      </c>
      <c r="B1002" s="266">
        <f>C1002</f>
        <v>8</v>
      </c>
      <c r="C1002" s="667">
        <v>8</v>
      </c>
      <c r="D1002" s="235"/>
      <c r="E1002" s="236"/>
      <c r="F1002" s="236"/>
      <c r="G1002" s="236"/>
      <c r="H1002" s="236"/>
      <c r="I1002" s="129"/>
      <c r="J1002" s="415"/>
      <c r="K1002" s="415"/>
    </row>
    <row r="1003" spans="1:11" s="189" customFormat="1" ht="22.5" customHeight="1" x14ac:dyDescent="0.25">
      <c r="A1003" s="179" t="s">
        <v>179</v>
      </c>
      <c r="B1003" s="131"/>
      <c r="C1003" s="153"/>
      <c r="D1003" s="669">
        <v>30</v>
      </c>
      <c r="E1003" s="670">
        <v>0.56999999999999995</v>
      </c>
      <c r="F1003" s="671">
        <v>1.71</v>
      </c>
      <c r="G1003" s="671">
        <v>1.56</v>
      </c>
      <c r="H1003" s="671">
        <v>23.4</v>
      </c>
      <c r="I1003" s="611" t="s">
        <v>469</v>
      </c>
      <c r="J1003" s="415"/>
      <c r="K1003" s="415"/>
    </row>
    <row r="1004" spans="1:11" s="189" customFormat="1" ht="22.5" customHeight="1" x14ac:dyDescent="0.25">
      <c r="A1004" s="158" t="s">
        <v>15</v>
      </c>
      <c r="B1004" s="131">
        <f>C1004</f>
        <v>4.5</v>
      </c>
      <c r="C1004" s="131">
        <v>4.5</v>
      </c>
      <c r="D1004" s="181"/>
      <c r="E1004" s="153"/>
      <c r="F1004" s="153"/>
      <c r="G1004" s="131"/>
      <c r="H1004" s="131"/>
      <c r="I1004" s="131"/>
      <c r="J1004" s="415"/>
      <c r="K1004" s="415"/>
    </row>
    <row r="1005" spans="1:11" s="189" customFormat="1" ht="22.5" customHeight="1" x14ac:dyDescent="0.25">
      <c r="A1005" s="128" t="s">
        <v>108</v>
      </c>
      <c r="B1005" s="129">
        <f>C1005</f>
        <v>3</v>
      </c>
      <c r="C1005" s="129">
        <v>3</v>
      </c>
      <c r="D1005" s="181"/>
      <c r="E1005" s="95"/>
      <c r="F1005" s="95"/>
      <c r="G1005" s="129"/>
      <c r="H1005" s="131"/>
      <c r="I1005" s="129"/>
      <c r="J1005" s="415"/>
      <c r="K1005" s="415"/>
    </row>
    <row r="1006" spans="1:11" s="189" customFormat="1" ht="22.5" customHeight="1" x14ac:dyDescent="0.25">
      <c r="A1006" s="467" t="s">
        <v>76</v>
      </c>
      <c r="B1006" s="129">
        <f>C1006</f>
        <v>1.5</v>
      </c>
      <c r="C1006" s="129">
        <v>1.5</v>
      </c>
      <c r="D1006" s="181"/>
      <c r="E1006" s="95"/>
      <c r="F1006" s="95"/>
      <c r="G1006" s="129"/>
      <c r="H1006" s="131"/>
      <c r="I1006" s="129"/>
      <c r="J1006" s="415"/>
      <c r="K1006" s="415"/>
    </row>
    <row r="1007" spans="1:11" s="189" customFormat="1" ht="22.5" customHeight="1" x14ac:dyDescent="0.25">
      <c r="A1007" s="128" t="s">
        <v>65</v>
      </c>
      <c r="B1007" s="129">
        <f>C1007</f>
        <v>25.5</v>
      </c>
      <c r="C1007" s="129">
        <v>25.5</v>
      </c>
      <c r="D1007" s="181"/>
      <c r="E1007" s="95"/>
      <c r="F1007" s="95"/>
      <c r="G1007" s="129"/>
      <c r="H1007" s="131"/>
      <c r="I1007" s="129"/>
      <c r="J1007" s="415"/>
      <c r="K1007" s="415"/>
    </row>
    <row r="1008" spans="1:11" s="189" customFormat="1" ht="22.5" customHeight="1" x14ac:dyDescent="0.25">
      <c r="A1008" s="128" t="s">
        <v>33</v>
      </c>
      <c r="B1008" s="129">
        <f>C1008</f>
        <v>0.2</v>
      </c>
      <c r="C1008" s="129">
        <v>0.2</v>
      </c>
      <c r="D1008" s="181"/>
      <c r="E1008" s="95"/>
      <c r="F1008" s="95"/>
      <c r="G1008" s="129"/>
      <c r="H1008" s="131"/>
      <c r="I1008" s="129"/>
      <c r="J1008" s="415"/>
      <c r="K1008" s="415"/>
    </row>
    <row r="1009" spans="1:11" s="189" customFormat="1" ht="22.5" customHeight="1" x14ac:dyDescent="0.25">
      <c r="A1009" s="706" t="s">
        <v>199</v>
      </c>
      <c r="B1009" s="707"/>
      <c r="C1009" s="708"/>
      <c r="D1009" s="171">
        <v>200</v>
      </c>
      <c r="E1009" s="109">
        <v>0.01</v>
      </c>
      <c r="F1009" s="109">
        <v>0</v>
      </c>
      <c r="G1009" s="109">
        <v>9.98</v>
      </c>
      <c r="H1009" s="109">
        <v>39.979999999999997</v>
      </c>
      <c r="I1009" s="100" t="s">
        <v>200</v>
      </c>
      <c r="J1009" s="415"/>
      <c r="K1009" s="415"/>
    </row>
    <row r="1010" spans="1:11" s="189" customFormat="1" ht="22.5" customHeight="1" x14ac:dyDescent="0.25">
      <c r="A1010" s="128" t="s">
        <v>63</v>
      </c>
      <c r="B1010" s="129">
        <v>0.5</v>
      </c>
      <c r="C1010" s="129">
        <v>0.5</v>
      </c>
      <c r="D1010" s="130"/>
      <c r="E1010" s="129"/>
      <c r="F1010" s="129"/>
      <c r="G1010" s="129"/>
      <c r="H1010" s="131"/>
      <c r="I1010" s="129"/>
      <c r="J1010" s="415"/>
      <c r="K1010" s="415"/>
    </row>
    <row r="1011" spans="1:11" s="189" customFormat="1" ht="22.5" customHeight="1" x14ac:dyDescent="0.25">
      <c r="A1011" s="128" t="s">
        <v>10</v>
      </c>
      <c r="B1011" s="129">
        <f>C1011</f>
        <v>200</v>
      </c>
      <c r="C1011" s="129">
        <v>200</v>
      </c>
      <c r="D1011" s="130"/>
      <c r="E1011" s="129"/>
      <c r="F1011" s="129"/>
      <c r="G1011" s="129"/>
      <c r="H1011" s="131"/>
      <c r="I1011" s="129"/>
      <c r="J1011" s="415"/>
      <c r="K1011" s="415"/>
    </row>
    <row r="1012" spans="1:11" s="189" customFormat="1" ht="22.5" customHeight="1" x14ac:dyDescent="0.25">
      <c r="A1012" s="111" t="s">
        <v>68</v>
      </c>
      <c r="B1012" s="129">
        <f>C1012</f>
        <v>9</v>
      </c>
      <c r="C1012" s="129">
        <v>9</v>
      </c>
      <c r="D1012" s="130"/>
      <c r="E1012" s="129"/>
      <c r="F1012" s="129"/>
      <c r="G1012" s="129"/>
      <c r="H1012" s="131"/>
      <c r="I1012" s="129"/>
      <c r="J1012" s="415"/>
      <c r="K1012" s="415"/>
    </row>
    <row r="1013" spans="1:11" s="189" customFormat="1" ht="22.5" customHeight="1" x14ac:dyDescent="0.25">
      <c r="A1013" s="674" t="s">
        <v>47</v>
      </c>
      <c r="B1013" s="675"/>
      <c r="C1013" s="675"/>
      <c r="D1013" s="675"/>
      <c r="E1013" s="675"/>
      <c r="F1013" s="675"/>
      <c r="G1013" s="675"/>
      <c r="H1013" s="675"/>
      <c r="I1013" s="676"/>
      <c r="J1013" s="415"/>
      <c r="K1013" s="415"/>
    </row>
    <row r="1014" spans="1:11" s="189" customFormat="1" ht="22.5" customHeight="1" x14ac:dyDescent="0.25">
      <c r="A1014" s="689" t="s">
        <v>466</v>
      </c>
      <c r="B1014" s="690"/>
      <c r="C1014" s="691"/>
      <c r="D1014" s="187">
        <v>200</v>
      </c>
      <c r="E1014" s="153">
        <v>0.78</v>
      </c>
      <c r="F1014" s="153">
        <v>0.01</v>
      </c>
      <c r="G1014" s="153">
        <v>13.68</v>
      </c>
      <c r="H1014" s="153">
        <v>55.88</v>
      </c>
      <c r="I1014" s="101" t="s">
        <v>468</v>
      </c>
      <c r="J1014" s="415"/>
      <c r="K1014" s="415"/>
    </row>
    <row r="1015" spans="1:11" s="189" customFormat="1" ht="22.5" customHeight="1" x14ac:dyDescent="0.25">
      <c r="A1015" s="166" t="s">
        <v>135</v>
      </c>
      <c r="B1015" s="131">
        <f>C1015</f>
        <v>21</v>
      </c>
      <c r="C1015" s="131">
        <v>21</v>
      </c>
      <c r="D1015" s="190"/>
      <c r="E1015" s="131"/>
      <c r="F1015" s="131"/>
      <c r="G1015" s="131"/>
      <c r="H1015" s="131"/>
      <c r="I1015" s="129"/>
      <c r="J1015" s="415"/>
      <c r="K1015" s="415"/>
    </row>
    <row r="1016" spans="1:11" s="189" customFormat="1" ht="22.5" customHeight="1" x14ac:dyDescent="0.25">
      <c r="A1016" s="166" t="s">
        <v>467</v>
      </c>
      <c r="B1016" s="131">
        <f>C1016</f>
        <v>21</v>
      </c>
      <c r="C1016" s="131">
        <v>21</v>
      </c>
      <c r="D1016" s="190"/>
      <c r="E1016" s="131"/>
      <c r="F1016" s="131"/>
      <c r="G1016" s="131"/>
      <c r="H1016" s="131"/>
      <c r="I1016" s="129"/>
      <c r="J1016" s="415"/>
      <c r="K1016" s="415"/>
    </row>
    <row r="1017" spans="1:11" s="189" customFormat="1" ht="22.5" customHeight="1" x14ac:dyDescent="0.25">
      <c r="A1017" s="166" t="s">
        <v>134</v>
      </c>
      <c r="B1017" s="131">
        <f>C1017</f>
        <v>21</v>
      </c>
      <c r="C1017" s="131">
        <v>21</v>
      </c>
      <c r="D1017" s="190"/>
      <c r="E1017" s="131"/>
      <c r="F1017" s="131"/>
      <c r="G1017" s="131"/>
      <c r="H1017" s="131"/>
      <c r="I1017" s="129"/>
      <c r="J1017" s="415"/>
      <c r="K1017" s="415"/>
    </row>
    <row r="1018" spans="1:11" s="189" customFormat="1" ht="22.5" customHeight="1" x14ac:dyDescent="0.25">
      <c r="A1018" s="191" t="s">
        <v>68</v>
      </c>
      <c r="B1018" s="131">
        <f>C1018</f>
        <v>9</v>
      </c>
      <c r="C1018" s="131">
        <v>9</v>
      </c>
      <c r="D1018" s="190"/>
      <c r="E1018" s="131"/>
      <c r="F1018" s="131"/>
      <c r="G1018" s="131"/>
      <c r="H1018" s="131"/>
      <c r="I1018" s="129"/>
      <c r="J1018" s="415"/>
      <c r="K1018" s="415"/>
    </row>
    <row r="1019" spans="1:11" s="189" customFormat="1" ht="22.5" customHeight="1" x14ac:dyDescent="0.25">
      <c r="A1019" s="169" t="s">
        <v>10</v>
      </c>
      <c r="B1019" s="163">
        <f>C1019</f>
        <v>200</v>
      </c>
      <c r="C1019" s="163">
        <v>200</v>
      </c>
      <c r="D1019" s="172"/>
      <c r="E1019" s="163"/>
      <c r="F1019" s="163"/>
      <c r="G1019" s="163"/>
      <c r="H1019" s="144"/>
      <c r="I1019" s="183"/>
      <c r="J1019" s="415"/>
      <c r="K1019" s="415"/>
    </row>
    <row r="1020" spans="1:11" ht="28.5" customHeight="1" x14ac:dyDescent="0.25">
      <c r="A1020" s="701" t="s">
        <v>12</v>
      </c>
      <c r="B1020" s="702"/>
      <c r="C1020" s="703"/>
      <c r="D1020" s="187">
        <v>20</v>
      </c>
      <c r="E1020" s="95">
        <v>1</v>
      </c>
      <c r="F1020" s="95">
        <v>0.3</v>
      </c>
      <c r="G1020" s="95">
        <v>8.1</v>
      </c>
      <c r="H1020" s="153">
        <v>38.9</v>
      </c>
      <c r="I1020" s="100"/>
      <c r="J1020" s="348"/>
      <c r="K1020" s="348"/>
    </row>
    <row r="1021" spans="1:11" ht="27.75" customHeight="1" x14ac:dyDescent="0.25">
      <c r="A1021" s="701" t="s">
        <v>13</v>
      </c>
      <c r="B1021" s="702"/>
      <c r="C1021" s="703"/>
      <c r="D1021" s="146" t="s">
        <v>136</v>
      </c>
      <c r="E1021" s="100">
        <v>0.7</v>
      </c>
      <c r="F1021" s="147">
        <v>0.1</v>
      </c>
      <c r="G1021" s="147">
        <v>9.4</v>
      </c>
      <c r="H1021" s="109">
        <v>41.3</v>
      </c>
      <c r="I1021" s="147"/>
      <c r="J1021" s="348"/>
      <c r="K1021" s="348"/>
    </row>
    <row r="1022" spans="1:11" ht="21.95" customHeight="1" x14ac:dyDescent="0.25">
      <c r="A1022" s="715" t="s">
        <v>14</v>
      </c>
      <c r="B1022" s="716"/>
      <c r="C1022" s="716"/>
      <c r="D1022" s="717"/>
      <c r="E1022" s="149">
        <f>E1021+E1020+E994+E978+E964+E1003</f>
        <v>18.7</v>
      </c>
      <c r="F1022" s="149">
        <f>F1021+F1020+F1017+F1003+F988+F978+F960</f>
        <v>18.809999999999999</v>
      </c>
      <c r="G1022" s="149">
        <f>G1021+G1020+G1017+G1003+G988+G978+G960+G1014</f>
        <v>80.079999999999984</v>
      </c>
      <c r="H1022" s="149">
        <f>H1021+H1020+H1009+H1003+H988+H978+H964</f>
        <v>590.19000000000005</v>
      </c>
      <c r="I1022" s="149"/>
      <c r="J1022" s="348"/>
      <c r="K1022" s="348"/>
    </row>
    <row r="1023" spans="1:11" ht="21.95" customHeight="1" x14ac:dyDescent="0.25">
      <c r="A1023" s="782" t="s">
        <v>42</v>
      </c>
      <c r="B1023" s="783"/>
      <c r="C1023" s="783"/>
      <c r="D1023" s="783"/>
      <c r="E1023" s="783"/>
      <c r="F1023" s="783"/>
      <c r="G1023" s="783"/>
      <c r="H1023" s="783"/>
      <c r="I1023" s="783"/>
      <c r="J1023" s="321"/>
      <c r="K1023" s="321"/>
    </row>
    <row r="1024" spans="1:11" ht="21.95" customHeight="1" x14ac:dyDescent="0.25">
      <c r="A1024" s="693" t="s">
        <v>0</v>
      </c>
      <c r="B1024" s="718" t="s">
        <v>1</v>
      </c>
      <c r="C1024" s="718" t="s">
        <v>2</v>
      </c>
      <c r="D1024" s="804" t="s">
        <v>3</v>
      </c>
      <c r="E1024" s="805"/>
      <c r="F1024" s="805"/>
      <c r="G1024" s="805"/>
      <c r="H1024" s="806"/>
      <c r="I1024" s="102"/>
      <c r="J1024" s="321"/>
      <c r="K1024" s="321"/>
    </row>
    <row r="1025" spans="1:11" ht="21.95" customHeight="1" x14ac:dyDescent="0.25">
      <c r="A1025" s="693"/>
      <c r="B1025" s="718"/>
      <c r="C1025" s="718"/>
      <c r="D1025" s="714" t="s">
        <v>4</v>
      </c>
      <c r="E1025" s="693" t="s">
        <v>5</v>
      </c>
      <c r="F1025" s="693" t="s">
        <v>6</v>
      </c>
      <c r="G1025" s="693" t="s">
        <v>7</v>
      </c>
      <c r="H1025" s="704" t="s">
        <v>8</v>
      </c>
      <c r="I1025" s="746" t="s">
        <v>165</v>
      </c>
      <c r="J1025" s="321"/>
      <c r="K1025" s="321"/>
    </row>
    <row r="1026" spans="1:11" ht="21.95" customHeight="1" x14ac:dyDescent="0.25">
      <c r="A1026" s="693"/>
      <c r="B1026" s="718"/>
      <c r="C1026" s="718"/>
      <c r="D1026" s="714"/>
      <c r="E1026" s="693"/>
      <c r="F1026" s="693"/>
      <c r="G1026" s="693"/>
      <c r="H1026" s="704"/>
      <c r="I1026" s="747"/>
      <c r="J1026" s="321"/>
      <c r="K1026" s="321"/>
    </row>
    <row r="1027" spans="1:11" ht="21.75" customHeight="1" x14ac:dyDescent="0.25">
      <c r="A1027" s="720" t="s">
        <v>235</v>
      </c>
      <c r="B1027" s="721"/>
      <c r="C1027" s="722"/>
      <c r="D1027" s="346" t="s">
        <v>237</v>
      </c>
      <c r="E1027" s="347">
        <v>1.6</v>
      </c>
      <c r="F1027" s="347">
        <v>8.6999999999999993</v>
      </c>
      <c r="G1027" s="347">
        <v>9.9</v>
      </c>
      <c r="H1027" s="347">
        <v>124</v>
      </c>
      <c r="I1027" s="345" t="s">
        <v>437</v>
      </c>
      <c r="J1027" s="321"/>
      <c r="K1027" s="321"/>
    </row>
    <row r="1028" spans="1:11" ht="21.75" customHeight="1" x14ac:dyDescent="0.3">
      <c r="A1028" s="260" t="s">
        <v>150</v>
      </c>
      <c r="B1028" s="312">
        <f>C1028</f>
        <v>20</v>
      </c>
      <c r="C1028" s="312">
        <v>20</v>
      </c>
      <c r="D1028" s="236"/>
      <c r="E1028" s="236"/>
      <c r="F1028" s="236"/>
      <c r="G1028" s="236"/>
      <c r="H1028" s="236"/>
      <c r="I1028" s="345"/>
      <c r="J1028" s="321"/>
      <c r="K1028" s="321"/>
    </row>
    <row r="1029" spans="1:11" ht="21.75" customHeight="1" x14ac:dyDescent="0.3">
      <c r="A1029" s="260" t="s">
        <v>128</v>
      </c>
      <c r="B1029" s="312">
        <f>C1029</f>
        <v>10</v>
      </c>
      <c r="C1029" s="312">
        <v>10</v>
      </c>
      <c r="D1029" s="236"/>
      <c r="E1029" s="236"/>
      <c r="F1029" s="236"/>
      <c r="G1029" s="236"/>
      <c r="H1029" s="236"/>
      <c r="I1029" s="345"/>
      <c r="J1029" s="321"/>
      <c r="K1029" s="321"/>
    </row>
    <row r="1030" spans="1:11" ht="21.75" customHeight="1" x14ac:dyDescent="0.25">
      <c r="A1030" s="674" t="s">
        <v>47</v>
      </c>
      <c r="B1030" s="675"/>
      <c r="C1030" s="675"/>
      <c r="D1030" s="675"/>
      <c r="E1030" s="675"/>
      <c r="F1030" s="675"/>
      <c r="G1030" s="675"/>
      <c r="H1030" s="675"/>
      <c r="I1030" s="676"/>
      <c r="J1030" s="321"/>
      <c r="K1030" s="321"/>
    </row>
    <row r="1031" spans="1:11" ht="21.75" customHeight="1" x14ac:dyDescent="0.25">
      <c r="A1031" s="694" t="s">
        <v>381</v>
      </c>
      <c r="B1031" s="695"/>
      <c r="C1031" s="696"/>
      <c r="D1031" s="99" t="s">
        <v>383</v>
      </c>
      <c r="E1031" s="109">
        <v>1.3</v>
      </c>
      <c r="F1031" s="109">
        <v>0.2</v>
      </c>
      <c r="G1031" s="109">
        <v>9.1999999999999993</v>
      </c>
      <c r="H1031" s="109">
        <v>44.4</v>
      </c>
      <c r="I1031" s="97"/>
      <c r="J1031" s="321"/>
      <c r="K1031" s="321"/>
    </row>
    <row r="1032" spans="1:11" ht="21.75" customHeight="1" x14ac:dyDescent="0.25">
      <c r="A1032" s="104" t="s">
        <v>9</v>
      </c>
      <c r="B1032" s="105">
        <f>C1032</f>
        <v>17</v>
      </c>
      <c r="C1032" s="105">
        <v>17</v>
      </c>
      <c r="D1032" s="106"/>
      <c r="E1032" s="107"/>
      <c r="F1032" s="107"/>
      <c r="G1032" s="107"/>
      <c r="H1032" s="107"/>
      <c r="I1032" s="97"/>
      <c r="J1032" s="321"/>
      <c r="K1032" s="321"/>
    </row>
    <row r="1033" spans="1:11" ht="21.75" customHeight="1" x14ac:dyDescent="0.25">
      <c r="A1033" s="208" t="s">
        <v>382</v>
      </c>
      <c r="B1033" s="172">
        <f>C1033</f>
        <v>15</v>
      </c>
      <c r="C1033" s="172">
        <v>15</v>
      </c>
      <c r="D1033" s="273"/>
      <c r="E1033" s="274"/>
      <c r="F1033" s="274"/>
      <c r="G1033" s="274"/>
      <c r="H1033" s="106"/>
      <c r="I1033" s="97"/>
      <c r="J1033" s="321"/>
      <c r="K1033" s="321"/>
    </row>
    <row r="1034" spans="1:11" ht="21.75" customHeight="1" x14ac:dyDescent="0.25">
      <c r="A1034" s="418" t="s">
        <v>284</v>
      </c>
      <c r="B1034" s="418"/>
      <c r="C1034" s="418"/>
      <c r="D1034" s="121" t="s">
        <v>153</v>
      </c>
      <c r="E1034" s="101">
        <v>10.8</v>
      </c>
      <c r="F1034" s="101">
        <v>4.0999999999999996</v>
      </c>
      <c r="G1034" s="101">
        <v>3.74</v>
      </c>
      <c r="H1034" s="101">
        <v>72.17</v>
      </c>
      <c r="I1034" s="102" t="s">
        <v>285</v>
      </c>
      <c r="J1034" s="321"/>
      <c r="K1034" s="321"/>
    </row>
    <row r="1035" spans="1:11" ht="21.75" customHeight="1" x14ac:dyDescent="0.25">
      <c r="A1035" s="295" t="s">
        <v>158</v>
      </c>
      <c r="B1035" s="288">
        <f>C1035*1.05</f>
        <v>16.8</v>
      </c>
      <c r="C1035" s="144">
        <f>C1037*1.6</f>
        <v>16</v>
      </c>
      <c r="D1035" s="121"/>
      <c r="E1035" s="101"/>
      <c r="F1035" s="101"/>
      <c r="G1035" s="101"/>
      <c r="H1035" s="101"/>
      <c r="I1035" s="102"/>
      <c r="J1035" s="321"/>
      <c r="K1035" s="321"/>
    </row>
    <row r="1036" spans="1:11" ht="21.75" customHeight="1" x14ac:dyDescent="0.25">
      <c r="A1036" s="192" t="s">
        <v>460</v>
      </c>
      <c r="B1036" s="458">
        <f>C1036*1.07</f>
        <v>15.515000000000001</v>
      </c>
      <c r="C1036" s="177">
        <f>C1037*1.45</f>
        <v>14.5</v>
      </c>
      <c r="D1036" s="121"/>
      <c r="E1036" s="610"/>
      <c r="F1036" s="610"/>
      <c r="G1036" s="610"/>
      <c r="H1036" s="610"/>
      <c r="I1036" s="102"/>
      <c r="J1036" s="321"/>
      <c r="K1036" s="321"/>
    </row>
    <row r="1037" spans="1:11" ht="21.75" customHeight="1" x14ac:dyDescent="0.25">
      <c r="A1037" s="211" t="s">
        <v>75</v>
      </c>
      <c r="B1037" s="212"/>
      <c r="C1037" s="212">
        <v>10</v>
      </c>
      <c r="D1037" s="121"/>
      <c r="E1037" s="101"/>
      <c r="F1037" s="101"/>
      <c r="G1037" s="101"/>
      <c r="H1037" s="101"/>
      <c r="I1037" s="102"/>
      <c r="J1037" s="321"/>
      <c r="K1037" s="321"/>
    </row>
    <row r="1038" spans="1:11" ht="21.75" customHeight="1" x14ac:dyDescent="0.25">
      <c r="A1038" s="119" t="s">
        <v>117</v>
      </c>
      <c r="B1038" s="144">
        <f>C1038*1.25</f>
        <v>62.5</v>
      </c>
      <c r="C1038" s="144">
        <v>50</v>
      </c>
      <c r="D1038" s="121"/>
      <c r="E1038" s="121"/>
      <c r="F1038" s="121"/>
      <c r="G1038" s="121"/>
      <c r="H1038" s="121"/>
      <c r="I1038" s="102"/>
      <c r="J1038" s="321"/>
      <c r="K1038" s="321"/>
    </row>
    <row r="1039" spans="1:11" ht="21.75" customHeight="1" x14ac:dyDescent="0.25">
      <c r="A1039" s="134" t="s">
        <v>19</v>
      </c>
      <c r="B1039" s="279">
        <f>C1039*1.33</f>
        <v>39.900000000000006</v>
      </c>
      <c r="C1039" s="144">
        <v>30</v>
      </c>
      <c r="D1039" s="121"/>
      <c r="E1039" s="121"/>
      <c r="F1039" s="121"/>
      <c r="G1039" s="121"/>
      <c r="H1039" s="121"/>
      <c r="I1039" s="102"/>
      <c r="J1039" s="321"/>
      <c r="K1039" s="321"/>
    </row>
    <row r="1040" spans="1:11" ht="21.75" customHeight="1" x14ac:dyDescent="0.25">
      <c r="A1040" s="134" t="s">
        <v>20</v>
      </c>
      <c r="B1040" s="144">
        <f>C1040*1.43</f>
        <v>42.9</v>
      </c>
      <c r="C1040" s="144">
        <v>30</v>
      </c>
      <c r="D1040" s="121"/>
      <c r="E1040" s="121"/>
      <c r="F1040" s="121"/>
      <c r="G1040" s="121"/>
      <c r="H1040" s="121"/>
      <c r="I1040" s="102"/>
      <c r="J1040" s="321"/>
      <c r="K1040" s="321"/>
    </row>
    <row r="1041" spans="1:11" ht="21.75" customHeight="1" x14ac:dyDescent="0.25">
      <c r="A1041" s="134" t="s">
        <v>21</v>
      </c>
      <c r="B1041" s="144">
        <f>C1041*1.54</f>
        <v>46.2</v>
      </c>
      <c r="C1041" s="144">
        <v>30</v>
      </c>
      <c r="D1041" s="121"/>
      <c r="E1041" s="121"/>
      <c r="F1041" s="121"/>
      <c r="G1041" s="121"/>
      <c r="H1041" s="121"/>
      <c r="I1041" s="102"/>
      <c r="J1041" s="321"/>
      <c r="K1041" s="321"/>
    </row>
    <row r="1042" spans="1:11" ht="21.75" customHeight="1" x14ac:dyDescent="0.25">
      <c r="A1042" s="134" t="s">
        <v>38</v>
      </c>
      <c r="B1042" s="144">
        <f>C1042*1.67</f>
        <v>50.099999999999994</v>
      </c>
      <c r="C1042" s="144">
        <v>30</v>
      </c>
      <c r="D1042" s="121"/>
      <c r="E1042" s="121"/>
      <c r="F1042" s="121"/>
      <c r="G1042" s="121"/>
      <c r="H1042" s="121"/>
      <c r="I1042" s="102"/>
      <c r="J1042" s="321"/>
      <c r="K1042" s="321"/>
    </row>
    <row r="1043" spans="1:11" ht="21.75" customHeight="1" x14ac:dyDescent="0.25">
      <c r="A1043" s="134" t="s">
        <v>49</v>
      </c>
      <c r="B1043" s="144">
        <f>C1043*1.25</f>
        <v>15</v>
      </c>
      <c r="C1043" s="144">
        <v>12</v>
      </c>
      <c r="D1043" s="121"/>
      <c r="E1043" s="121"/>
      <c r="F1043" s="121"/>
      <c r="G1043" s="121"/>
      <c r="H1043" s="121"/>
      <c r="I1043" s="102"/>
      <c r="J1043" s="321"/>
      <c r="K1043" s="321"/>
    </row>
    <row r="1044" spans="1:11" ht="21.75" customHeight="1" x14ac:dyDescent="0.25">
      <c r="A1044" s="134" t="s">
        <v>17</v>
      </c>
      <c r="B1044" s="144">
        <f>C1044*1.33</f>
        <v>15.96</v>
      </c>
      <c r="C1044" s="144">
        <v>12</v>
      </c>
      <c r="D1044" s="121"/>
      <c r="E1044" s="121"/>
      <c r="F1044" s="121"/>
      <c r="G1044" s="121"/>
      <c r="H1044" s="121"/>
      <c r="I1044" s="102"/>
      <c r="J1044" s="321"/>
      <c r="K1044" s="321"/>
    </row>
    <row r="1045" spans="1:11" ht="21.75" customHeight="1" x14ac:dyDescent="0.25">
      <c r="A1045" s="134" t="s">
        <v>24</v>
      </c>
      <c r="B1045" s="288">
        <f>C1045*1.19</f>
        <v>11.899999999999999</v>
      </c>
      <c r="C1045" s="144">
        <v>10</v>
      </c>
      <c r="D1045" s="121"/>
      <c r="E1045" s="121"/>
      <c r="F1045" s="121"/>
      <c r="G1045" s="121"/>
      <c r="H1045" s="121"/>
      <c r="I1045" s="102"/>
      <c r="J1045" s="321"/>
      <c r="K1045" s="321"/>
    </row>
    <row r="1046" spans="1:11" ht="21.75" customHeight="1" x14ac:dyDescent="0.25">
      <c r="A1046" s="134" t="s">
        <v>18</v>
      </c>
      <c r="B1046" s="144">
        <f t="shared" ref="B1046:B1051" si="4">C1046</f>
        <v>3</v>
      </c>
      <c r="C1046" s="144">
        <v>3</v>
      </c>
      <c r="D1046" s="121"/>
      <c r="E1046" s="121"/>
      <c r="F1046" s="121"/>
      <c r="G1046" s="121"/>
      <c r="H1046" s="121"/>
      <c r="I1046" s="102"/>
      <c r="J1046" s="321"/>
      <c r="K1046" s="321"/>
    </row>
    <row r="1047" spans="1:11" ht="21.75" customHeight="1" x14ac:dyDescent="0.25">
      <c r="A1047" s="134" t="s">
        <v>471</v>
      </c>
      <c r="B1047" s="144">
        <f t="shared" si="4"/>
        <v>5</v>
      </c>
      <c r="C1047" s="144">
        <v>5</v>
      </c>
      <c r="D1047" s="121"/>
      <c r="E1047" s="121"/>
      <c r="F1047" s="121"/>
      <c r="G1047" s="121"/>
      <c r="H1047" s="121"/>
      <c r="I1047" s="102"/>
      <c r="J1047" s="321"/>
      <c r="K1047" s="321"/>
    </row>
    <row r="1048" spans="1:11" ht="21.75" customHeight="1" x14ac:dyDescent="0.25">
      <c r="A1048" s="134" t="s">
        <v>79</v>
      </c>
      <c r="B1048" s="144">
        <f t="shared" si="4"/>
        <v>0.01</v>
      </c>
      <c r="C1048" s="144">
        <v>0.01</v>
      </c>
      <c r="D1048" s="121"/>
      <c r="E1048" s="121"/>
      <c r="F1048" s="121"/>
      <c r="G1048" s="121"/>
      <c r="H1048" s="121"/>
      <c r="I1048" s="102"/>
      <c r="J1048" s="321"/>
      <c r="K1048" s="321"/>
    </row>
    <row r="1049" spans="1:11" ht="21.75" customHeight="1" x14ac:dyDescent="0.25">
      <c r="A1049" s="115" t="s">
        <v>10</v>
      </c>
      <c r="B1049" s="144">
        <f t="shared" si="4"/>
        <v>200</v>
      </c>
      <c r="C1049" s="144">
        <v>200</v>
      </c>
      <c r="D1049" s="121"/>
      <c r="E1049" s="121"/>
      <c r="F1049" s="121"/>
      <c r="G1049" s="121"/>
      <c r="H1049" s="121"/>
      <c r="I1049" s="102"/>
      <c r="J1049" s="215"/>
      <c r="K1049" s="215"/>
    </row>
    <row r="1050" spans="1:11" ht="21.75" customHeight="1" x14ac:dyDescent="0.25">
      <c r="A1050" s="134" t="s">
        <v>33</v>
      </c>
      <c r="B1050" s="144">
        <f t="shared" si="4"/>
        <v>1.5</v>
      </c>
      <c r="C1050" s="144">
        <v>1.5</v>
      </c>
      <c r="D1050" s="121"/>
      <c r="E1050" s="121"/>
      <c r="F1050" s="121"/>
      <c r="G1050" s="121"/>
      <c r="H1050" s="121"/>
      <c r="I1050" s="102"/>
      <c r="J1050" s="231"/>
      <c r="K1050" s="231"/>
    </row>
    <row r="1051" spans="1:11" ht="21.75" customHeight="1" x14ac:dyDescent="0.25">
      <c r="A1051" s="417" t="s">
        <v>90</v>
      </c>
      <c r="B1051" s="144">
        <f t="shared" si="4"/>
        <v>5</v>
      </c>
      <c r="C1051" s="144">
        <v>5</v>
      </c>
      <c r="D1051" s="121"/>
      <c r="E1051" s="121"/>
      <c r="F1051" s="121"/>
      <c r="G1051" s="121"/>
      <c r="H1051" s="121"/>
      <c r="I1051" s="102"/>
      <c r="J1051" s="215"/>
      <c r="K1051" s="215"/>
    </row>
    <row r="1052" spans="1:11" ht="21.75" customHeight="1" x14ac:dyDescent="0.25">
      <c r="A1052" s="419" t="s">
        <v>287</v>
      </c>
      <c r="B1052" s="420"/>
      <c r="C1052" s="420"/>
      <c r="D1052" s="597">
        <v>80</v>
      </c>
      <c r="E1052" s="598">
        <v>4.5599999999999996</v>
      </c>
      <c r="F1052" s="598">
        <v>6.72</v>
      </c>
      <c r="G1052" s="598">
        <v>30.14</v>
      </c>
      <c r="H1052" s="598">
        <v>194</v>
      </c>
      <c r="I1052" s="102" t="s">
        <v>286</v>
      </c>
      <c r="J1052" s="360"/>
      <c r="K1052" s="360"/>
    </row>
    <row r="1053" spans="1:11" ht="21.75" customHeight="1" x14ac:dyDescent="0.25">
      <c r="A1053" s="599" t="s">
        <v>453</v>
      </c>
      <c r="B1053" s="576">
        <f t="shared" ref="B1053:B1062" si="5">C1053</f>
        <v>32</v>
      </c>
      <c r="C1053" s="576">
        <v>32</v>
      </c>
      <c r="D1053" s="422"/>
      <c r="E1053" s="116"/>
      <c r="F1053" s="423"/>
      <c r="G1053" s="424"/>
      <c r="H1053" s="425"/>
      <c r="I1053" s="102"/>
      <c r="J1053" s="360"/>
      <c r="K1053" s="360"/>
    </row>
    <row r="1054" spans="1:11" ht="21.75" customHeight="1" x14ac:dyDescent="0.25">
      <c r="A1054" s="599" t="s">
        <v>60</v>
      </c>
      <c r="B1054" s="576">
        <f t="shared" si="5"/>
        <v>22.4</v>
      </c>
      <c r="C1054" s="576">
        <v>22.4</v>
      </c>
      <c r="D1054" s="422"/>
      <c r="E1054" s="116"/>
      <c r="F1054" s="423"/>
      <c r="G1054" s="424"/>
      <c r="H1054" s="425"/>
      <c r="I1054" s="102"/>
      <c r="J1054" s="360"/>
      <c r="K1054" s="360"/>
    </row>
    <row r="1055" spans="1:11" ht="21.75" customHeight="1" x14ac:dyDescent="0.25">
      <c r="A1055" s="602" t="s">
        <v>68</v>
      </c>
      <c r="B1055" s="576">
        <f t="shared" si="5"/>
        <v>19.2</v>
      </c>
      <c r="C1055" s="576">
        <v>19.2</v>
      </c>
      <c r="D1055" s="422"/>
      <c r="E1055" s="426"/>
      <c r="F1055" s="426"/>
      <c r="G1055" s="427"/>
      <c r="H1055" s="428"/>
      <c r="I1055" s="102"/>
      <c r="J1055" s="360"/>
      <c r="K1055" s="360"/>
    </row>
    <row r="1056" spans="1:11" ht="21.75" customHeight="1" x14ac:dyDescent="0.25">
      <c r="A1056" s="602" t="s">
        <v>128</v>
      </c>
      <c r="B1056" s="576">
        <f t="shared" si="5"/>
        <v>10</v>
      </c>
      <c r="C1056" s="576">
        <v>10</v>
      </c>
      <c r="D1056" s="422"/>
      <c r="E1056" s="427"/>
      <c r="F1056" s="427"/>
      <c r="G1056" s="427"/>
      <c r="H1056" s="428"/>
      <c r="I1056" s="102"/>
      <c r="J1056" s="360"/>
      <c r="K1056" s="360"/>
    </row>
    <row r="1057" spans="1:11" ht="21.75" customHeight="1" x14ac:dyDescent="0.25">
      <c r="A1057" s="429" t="s">
        <v>126</v>
      </c>
      <c r="B1057" s="177">
        <f t="shared" si="5"/>
        <v>10</v>
      </c>
      <c r="C1057" s="177">
        <v>10</v>
      </c>
      <c r="D1057" s="422"/>
      <c r="E1057" s="427"/>
      <c r="F1057" s="427"/>
      <c r="G1057" s="430"/>
      <c r="H1057" s="428"/>
      <c r="I1057" s="102"/>
      <c r="J1057" s="360"/>
      <c r="K1057" s="360"/>
    </row>
    <row r="1058" spans="1:11" ht="21.75" customHeight="1" x14ac:dyDescent="0.25">
      <c r="A1058" s="260" t="s">
        <v>130</v>
      </c>
      <c r="B1058" s="177">
        <f t="shared" si="5"/>
        <v>0.2</v>
      </c>
      <c r="C1058" s="177">
        <v>0.2</v>
      </c>
      <c r="D1058" s="422"/>
      <c r="E1058" s="427"/>
      <c r="F1058" s="427"/>
      <c r="G1058" s="430"/>
      <c r="H1058" s="428"/>
      <c r="I1058" s="102"/>
      <c r="J1058" s="360"/>
      <c r="K1058" s="360"/>
    </row>
    <row r="1059" spans="1:11" ht="21.75" customHeight="1" x14ac:dyDescent="0.25">
      <c r="A1059" s="421" t="s">
        <v>61</v>
      </c>
      <c r="B1059" s="177">
        <f t="shared" si="5"/>
        <v>0.4</v>
      </c>
      <c r="C1059" s="177">
        <v>0.4</v>
      </c>
      <c r="D1059" s="422"/>
      <c r="E1059" s="431"/>
      <c r="F1059" s="432"/>
      <c r="G1059" s="433"/>
      <c r="H1059" s="434"/>
      <c r="I1059" s="102"/>
      <c r="J1059" s="360"/>
      <c r="K1059" s="360"/>
    </row>
    <row r="1060" spans="1:11" ht="21.75" customHeight="1" x14ac:dyDescent="0.25">
      <c r="A1060" s="421" t="s">
        <v>129</v>
      </c>
      <c r="B1060" s="177">
        <f t="shared" si="5"/>
        <v>4.8000000000000001E-2</v>
      </c>
      <c r="C1060" s="639">
        <v>4.8000000000000001E-2</v>
      </c>
      <c r="D1060" s="422"/>
      <c r="E1060" s="431"/>
      <c r="F1060" s="432"/>
      <c r="G1060" s="433"/>
      <c r="H1060" s="434"/>
      <c r="I1060" s="102"/>
      <c r="J1060" s="360"/>
      <c r="K1060" s="360"/>
    </row>
    <row r="1061" spans="1:11" ht="21.75" customHeight="1" x14ac:dyDescent="0.25">
      <c r="A1061" s="421" t="s">
        <v>76</v>
      </c>
      <c r="B1061" s="177">
        <f t="shared" si="5"/>
        <v>9.6</v>
      </c>
      <c r="C1061" s="177">
        <v>9.6</v>
      </c>
      <c r="D1061" s="422"/>
      <c r="E1061" s="116"/>
      <c r="F1061" s="423"/>
      <c r="G1061" s="435"/>
      <c r="H1061" s="436"/>
      <c r="I1061" s="100"/>
      <c r="J1061" s="360"/>
      <c r="K1061" s="360"/>
    </row>
    <row r="1062" spans="1:11" ht="21.75" customHeight="1" x14ac:dyDescent="0.25">
      <c r="A1062" s="421" t="s">
        <v>71</v>
      </c>
      <c r="B1062" s="177">
        <f t="shared" si="5"/>
        <v>7.6</v>
      </c>
      <c r="C1062" s="177">
        <v>7.6</v>
      </c>
      <c r="D1062" s="422"/>
      <c r="E1062" s="116"/>
      <c r="F1062" s="423"/>
      <c r="G1062" s="424"/>
      <c r="H1062" s="425"/>
      <c r="I1062" s="129"/>
      <c r="J1062" s="360"/>
      <c r="K1062" s="360"/>
    </row>
    <row r="1063" spans="1:11" ht="21.75" customHeight="1" x14ac:dyDescent="0.25">
      <c r="A1063" s="437" t="s">
        <v>43</v>
      </c>
      <c r="B1063" s="212"/>
      <c r="C1063" s="438">
        <f>C1062+C1061+C1060+C1059+C1058+C1056+C1055+C1053+C1054</f>
        <v>101.44800000000001</v>
      </c>
      <c r="D1063" s="422"/>
      <c r="E1063" s="439"/>
      <c r="F1063" s="440"/>
      <c r="G1063" s="441"/>
      <c r="H1063" s="442"/>
      <c r="I1063" s="129"/>
      <c r="J1063" s="360"/>
      <c r="K1063" s="360"/>
    </row>
    <row r="1064" spans="1:11" ht="21.75" customHeight="1" x14ac:dyDescent="0.25">
      <c r="A1064" s="400" t="s">
        <v>470</v>
      </c>
      <c r="B1064" s="144">
        <f>C1064</f>
        <v>1</v>
      </c>
      <c r="C1064" s="144">
        <v>1</v>
      </c>
      <c r="D1064" s="422"/>
      <c r="E1064" s="439"/>
      <c r="F1064" s="440"/>
      <c r="G1064" s="441"/>
      <c r="H1064" s="442"/>
      <c r="I1064" s="129"/>
      <c r="J1064" s="360"/>
      <c r="K1064" s="360"/>
    </row>
    <row r="1065" spans="1:11" ht="21.75" customHeight="1" x14ac:dyDescent="0.25">
      <c r="A1065" s="111" t="s">
        <v>124</v>
      </c>
      <c r="B1065" s="129">
        <f>C1065</f>
        <v>1</v>
      </c>
      <c r="C1065" s="129">
        <v>1</v>
      </c>
      <c r="D1065" s="130"/>
      <c r="E1065" s="129"/>
      <c r="F1065" s="129"/>
      <c r="G1065" s="129"/>
      <c r="H1065" s="131"/>
      <c r="I1065" s="129"/>
      <c r="J1065" s="360"/>
      <c r="K1065" s="360"/>
    </row>
    <row r="1066" spans="1:11" ht="21.75" customHeight="1" x14ac:dyDescent="0.25">
      <c r="A1066" s="770" t="s">
        <v>422</v>
      </c>
      <c r="B1066" s="771"/>
      <c r="C1066" s="772"/>
      <c r="D1066" s="470">
        <v>200</v>
      </c>
      <c r="E1066" s="471">
        <v>0.6</v>
      </c>
      <c r="F1066" s="471">
        <v>0.08</v>
      </c>
      <c r="G1066" s="471">
        <v>21.52</v>
      </c>
      <c r="H1066" s="472">
        <v>90.7</v>
      </c>
      <c r="I1066" s="610" t="s">
        <v>392</v>
      </c>
      <c r="J1066" s="360"/>
      <c r="K1066" s="360"/>
    </row>
    <row r="1067" spans="1:11" ht="21.75" customHeight="1" x14ac:dyDescent="0.25">
      <c r="A1067" s="473" t="s">
        <v>390</v>
      </c>
      <c r="B1067" s="474">
        <f>C1067</f>
        <v>19</v>
      </c>
      <c r="C1067" s="474">
        <v>19</v>
      </c>
      <c r="D1067" s="475"/>
      <c r="E1067" s="471"/>
      <c r="F1067" s="471"/>
      <c r="G1067" s="471"/>
      <c r="H1067" s="472"/>
      <c r="I1067" s="129"/>
      <c r="J1067" s="360"/>
      <c r="K1067" s="360"/>
    </row>
    <row r="1068" spans="1:11" ht="21.75" customHeight="1" x14ac:dyDescent="0.25">
      <c r="A1068" s="473" t="s">
        <v>68</v>
      </c>
      <c r="B1068" s="474">
        <f>C1068</f>
        <v>9</v>
      </c>
      <c r="C1068" s="474">
        <v>9</v>
      </c>
      <c r="D1068" s="475"/>
      <c r="E1068" s="471"/>
      <c r="F1068" s="471"/>
      <c r="G1068" s="471"/>
      <c r="H1068" s="472"/>
      <c r="I1068" s="129"/>
      <c r="J1068" s="360"/>
      <c r="K1068" s="360"/>
    </row>
    <row r="1069" spans="1:11" ht="21.75" customHeight="1" x14ac:dyDescent="0.25">
      <c r="A1069" s="473" t="s">
        <v>10</v>
      </c>
      <c r="B1069" s="474">
        <f>C1069</f>
        <v>185</v>
      </c>
      <c r="C1069" s="474">
        <v>185</v>
      </c>
      <c r="D1069" s="475"/>
      <c r="E1069" s="471"/>
      <c r="F1069" s="471"/>
      <c r="G1069" s="471"/>
      <c r="H1069" s="472"/>
      <c r="I1069" s="129"/>
      <c r="J1069" s="360"/>
      <c r="K1069" s="360"/>
    </row>
    <row r="1070" spans="1:11" ht="21.75" customHeight="1" x14ac:dyDescent="0.25">
      <c r="A1070" s="674" t="s">
        <v>47</v>
      </c>
      <c r="B1070" s="675"/>
      <c r="C1070" s="675"/>
      <c r="D1070" s="675"/>
      <c r="E1070" s="675"/>
      <c r="F1070" s="675"/>
      <c r="G1070" s="675"/>
      <c r="H1070" s="675"/>
      <c r="I1070" s="676"/>
      <c r="J1070" s="360"/>
      <c r="K1070" s="360"/>
    </row>
    <row r="1071" spans="1:11" ht="21.75" customHeight="1" x14ac:dyDescent="0.25">
      <c r="A1071" s="677" t="s">
        <v>186</v>
      </c>
      <c r="B1071" s="678"/>
      <c r="C1071" s="679"/>
      <c r="D1071" s="171">
        <v>200</v>
      </c>
      <c r="E1071" s="100">
        <v>1.55</v>
      </c>
      <c r="F1071" s="100">
        <v>1.28</v>
      </c>
      <c r="G1071" s="100">
        <v>14.41</v>
      </c>
      <c r="H1071" s="101">
        <v>75.64</v>
      </c>
      <c r="I1071" s="153" t="s">
        <v>187</v>
      </c>
      <c r="J1071" s="360"/>
      <c r="K1071" s="360"/>
    </row>
    <row r="1072" spans="1:11" ht="21.75" customHeight="1" x14ac:dyDescent="0.25">
      <c r="A1072" s="128" t="s">
        <v>78</v>
      </c>
      <c r="B1072" s="230">
        <f>C1072</f>
        <v>0.5</v>
      </c>
      <c r="C1072" s="230">
        <v>0.5</v>
      </c>
      <c r="D1072" s="172"/>
      <c r="E1072" s="163"/>
      <c r="F1072" s="163"/>
      <c r="G1072" s="163"/>
      <c r="H1072" s="144"/>
      <c r="I1072" s="100"/>
      <c r="J1072" s="360"/>
      <c r="K1072" s="360"/>
    </row>
    <row r="1073" spans="1:11" ht="21.75" customHeight="1" x14ac:dyDescent="0.25">
      <c r="A1073" s="111" t="s">
        <v>68</v>
      </c>
      <c r="B1073" s="230">
        <f>C1073</f>
        <v>9</v>
      </c>
      <c r="C1073" s="230">
        <v>9</v>
      </c>
      <c r="D1073" s="172"/>
      <c r="E1073" s="163"/>
      <c r="F1073" s="163"/>
      <c r="G1073" s="163"/>
      <c r="H1073" s="144"/>
      <c r="I1073" s="100"/>
      <c r="J1073" s="360"/>
      <c r="K1073" s="360"/>
    </row>
    <row r="1074" spans="1:11" ht="21.75" customHeight="1" x14ac:dyDescent="0.25">
      <c r="A1074" s="117" t="s">
        <v>39</v>
      </c>
      <c r="B1074" s="232">
        <f>C1074</f>
        <v>50</v>
      </c>
      <c r="C1074" s="232">
        <v>50</v>
      </c>
      <c r="D1074" s="172"/>
      <c r="E1074" s="163"/>
      <c r="F1074" s="100"/>
      <c r="G1074" s="100"/>
      <c r="H1074" s="101"/>
      <c r="I1074" s="100"/>
      <c r="J1074" s="360"/>
      <c r="K1074" s="360"/>
    </row>
    <row r="1075" spans="1:11" ht="21.75" customHeight="1" x14ac:dyDescent="0.25">
      <c r="A1075" s="225" t="s">
        <v>10</v>
      </c>
      <c r="B1075" s="233">
        <f>C1075</f>
        <v>150</v>
      </c>
      <c r="C1075" s="233">
        <v>150</v>
      </c>
      <c r="D1075" s="172"/>
      <c r="E1075" s="163"/>
      <c r="F1075" s="100"/>
      <c r="G1075" s="100"/>
      <c r="H1075" s="101"/>
      <c r="I1075" s="100"/>
      <c r="J1075" s="360"/>
      <c r="K1075" s="360"/>
    </row>
    <row r="1076" spans="1:11" ht="27.95" customHeight="1" x14ac:dyDescent="0.25">
      <c r="A1076" s="701" t="s">
        <v>12</v>
      </c>
      <c r="B1076" s="702"/>
      <c r="C1076" s="703"/>
      <c r="D1076" s="187">
        <v>20</v>
      </c>
      <c r="E1076" s="95">
        <v>1</v>
      </c>
      <c r="F1076" s="95">
        <v>0.3</v>
      </c>
      <c r="G1076" s="95">
        <v>8.1</v>
      </c>
      <c r="H1076" s="611">
        <v>38.9</v>
      </c>
      <c r="I1076" s="147"/>
      <c r="J1076" s="98"/>
      <c r="K1076" s="98"/>
    </row>
    <row r="1077" spans="1:11" ht="27.95" customHeight="1" x14ac:dyDescent="0.25">
      <c r="A1077" s="753" t="s">
        <v>133</v>
      </c>
      <c r="B1077" s="753"/>
      <c r="C1077" s="753"/>
      <c r="D1077" s="132">
        <v>120</v>
      </c>
      <c r="E1077" s="133">
        <v>0.4</v>
      </c>
      <c r="F1077" s="133">
        <v>0</v>
      </c>
      <c r="G1077" s="133">
        <v>14.4</v>
      </c>
      <c r="H1077" s="133">
        <v>59.2</v>
      </c>
      <c r="I1077" s="147"/>
      <c r="J1077" s="98"/>
      <c r="K1077" s="98"/>
    </row>
    <row r="1078" spans="1:11" ht="22.5" customHeight="1" x14ac:dyDescent="0.25">
      <c r="A1078" s="715" t="s">
        <v>14</v>
      </c>
      <c r="B1078" s="716"/>
      <c r="C1078" s="716"/>
      <c r="D1078" s="717"/>
      <c r="E1078" s="149">
        <f>E1077+E1076+E1066+E1052+E1034+E1027</f>
        <v>18.96</v>
      </c>
      <c r="F1078" s="149">
        <f>F1077+F1076+F1066+F1052+F1034+F1027</f>
        <v>19.899999999999999</v>
      </c>
      <c r="G1078" s="149">
        <f>G1077+G1076+G1066+G1052+G1034+G1027</f>
        <v>87.8</v>
      </c>
      <c r="H1078" s="149">
        <f>H1077+H1076+H1066+H1052+H1034+H1027</f>
        <v>578.97</v>
      </c>
      <c r="I1078" s="149"/>
      <c r="J1078" s="98"/>
      <c r="K1078" s="98"/>
    </row>
    <row r="1079" spans="1:11" ht="22.5" customHeight="1" x14ac:dyDescent="0.25">
      <c r="A1079" s="729" t="s">
        <v>44</v>
      </c>
      <c r="B1079" s="730"/>
      <c r="C1079" s="730"/>
      <c r="D1079" s="730"/>
      <c r="E1079" s="730"/>
      <c r="F1079" s="730"/>
      <c r="G1079" s="730"/>
      <c r="H1079" s="730"/>
      <c r="I1079" s="730"/>
      <c r="J1079" s="98"/>
      <c r="K1079" s="98"/>
    </row>
    <row r="1080" spans="1:11" ht="22.5" customHeight="1" x14ac:dyDescent="0.25">
      <c r="A1080" s="693" t="s">
        <v>0</v>
      </c>
      <c r="B1080" s="718" t="s">
        <v>1</v>
      </c>
      <c r="C1080" s="718" t="s">
        <v>2</v>
      </c>
      <c r="D1080" s="693" t="s">
        <v>3</v>
      </c>
      <c r="E1080" s="693"/>
      <c r="F1080" s="693"/>
      <c r="G1080" s="693"/>
      <c r="H1080" s="693"/>
      <c r="I1080" s="102"/>
      <c r="J1080" s="98"/>
      <c r="K1080" s="98"/>
    </row>
    <row r="1081" spans="1:11" ht="22.5" customHeight="1" x14ac:dyDescent="0.25">
      <c r="A1081" s="693"/>
      <c r="B1081" s="718"/>
      <c r="C1081" s="718"/>
      <c r="D1081" s="714" t="s">
        <v>4</v>
      </c>
      <c r="E1081" s="693" t="s">
        <v>5</v>
      </c>
      <c r="F1081" s="693" t="s">
        <v>6</v>
      </c>
      <c r="G1081" s="693" t="s">
        <v>7</v>
      </c>
      <c r="H1081" s="704" t="s">
        <v>8</v>
      </c>
      <c r="I1081" s="746" t="s">
        <v>165</v>
      </c>
      <c r="J1081" s="98"/>
      <c r="K1081" s="98"/>
    </row>
    <row r="1082" spans="1:11" ht="22.5" customHeight="1" x14ac:dyDescent="0.25">
      <c r="A1082" s="693"/>
      <c r="B1082" s="718"/>
      <c r="C1082" s="718"/>
      <c r="D1082" s="714"/>
      <c r="E1082" s="693"/>
      <c r="F1082" s="693"/>
      <c r="G1082" s="693"/>
      <c r="H1082" s="704"/>
      <c r="I1082" s="747"/>
      <c r="J1082" s="98"/>
      <c r="K1082" s="98"/>
    </row>
    <row r="1083" spans="1:11" ht="22.5" customHeight="1" x14ac:dyDescent="0.25">
      <c r="A1083" s="155" t="s">
        <v>173</v>
      </c>
      <c r="B1083" s="156"/>
      <c r="C1083" s="156"/>
      <c r="D1083" s="157">
        <f>C1086+C1087+C1088</f>
        <v>59.999999999999993</v>
      </c>
      <c r="E1083" s="101">
        <v>0.66</v>
      </c>
      <c r="F1083" s="101">
        <v>5.2</v>
      </c>
      <c r="G1083" s="101">
        <v>9.4</v>
      </c>
      <c r="H1083" s="101">
        <v>40.049999999999997</v>
      </c>
      <c r="I1083" s="97" t="s">
        <v>172</v>
      </c>
      <c r="J1083" s="98"/>
      <c r="K1083" s="98"/>
    </row>
    <row r="1084" spans="1:11" ht="22.5" customHeight="1" x14ac:dyDescent="0.25">
      <c r="A1084" s="158" t="s">
        <v>32</v>
      </c>
      <c r="B1084" s="131">
        <f>C1084*1.25</f>
        <v>70.849999999999994</v>
      </c>
      <c r="C1084" s="131">
        <v>56.68</v>
      </c>
      <c r="D1084" s="159"/>
      <c r="E1084" s="159"/>
      <c r="F1084" s="159"/>
      <c r="G1084" s="159"/>
      <c r="H1084" s="159"/>
      <c r="I1084" s="159"/>
      <c r="J1084" s="98"/>
      <c r="K1084" s="98"/>
    </row>
    <row r="1085" spans="1:11" ht="22.5" customHeight="1" x14ac:dyDescent="0.25">
      <c r="A1085" s="158" t="s">
        <v>17</v>
      </c>
      <c r="B1085" s="131">
        <f>C1085*1.33</f>
        <v>75.384399999999999</v>
      </c>
      <c r="C1085" s="131">
        <v>56.68</v>
      </c>
      <c r="D1085" s="159"/>
      <c r="E1085" s="159"/>
      <c r="F1085" s="159"/>
      <c r="G1085" s="159"/>
      <c r="H1085" s="159"/>
      <c r="I1085" s="159"/>
      <c r="J1085" s="98"/>
      <c r="K1085" s="98"/>
    </row>
    <row r="1086" spans="1:11" ht="22.5" customHeight="1" x14ac:dyDescent="0.25">
      <c r="A1086" s="158" t="s">
        <v>138</v>
      </c>
      <c r="B1086" s="131"/>
      <c r="C1086" s="131">
        <f>C1085/1.09</f>
        <v>51.999999999999993</v>
      </c>
      <c r="D1086" s="159"/>
      <c r="E1086" s="159"/>
      <c r="F1086" s="159"/>
      <c r="G1086" s="159"/>
      <c r="H1086" s="159"/>
      <c r="I1086" s="159"/>
      <c r="J1086" s="98"/>
      <c r="K1086" s="98"/>
    </row>
    <row r="1087" spans="1:11" ht="22.5" customHeight="1" x14ac:dyDescent="0.25">
      <c r="A1087" s="158" t="s">
        <v>89</v>
      </c>
      <c r="B1087" s="131">
        <f>C1087*1.01</f>
        <v>6.0600000000000005</v>
      </c>
      <c r="C1087" s="131">
        <v>6</v>
      </c>
      <c r="D1087" s="159"/>
      <c r="E1087" s="159"/>
      <c r="F1087" s="159"/>
      <c r="G1087" s="159"/>
      <c r="H1087" s="159"/>
      <c r="I1087" s="159"/>
      <c r="J1087" s="98"/>
      <c r="K1087" s="98"/>
    </row>
    <row r="1088" spans="1:11" ht="22.5" customHeight="1" x14ac:dyDescent="0.25">
      <c r="A1088" s="158" t="s">
        <v>18</v>
      </c>
      <c r="B1088" s="131">
        <f>C1088</f>
        <v>2</v>
      </c>
      <c r="C1088" s="131">
        <v>2</v>
      </c>
      <c r="D1088" s="159"/>
      <c r="E1088" s="159"/>
      <c r="F1088" s="159"/>
      <c r="G1088" s="159"/>
      <c r="H1088" s="159"/>
      <c r="I1088" s="159"/>
      <c r="J1088" s="98"/>
      <c r="K1088" s="98"/>
    </row>
    <row r="1089" spans="1:11" ht="22.5" customHeight="1" x14ac:dyDescent="0.25">
      <c r="A1089" s="158" t="s">
        <v>131</v>
      </c>
      <c r="B1089" s="249">
        <f>C1089*1.35</f>
        <v>0.67500000000000004</v>
      </c>
      <c r="C1089" s="131">
        <v>0.5</v>
      </c>
      <c r="D1089" s="159"/>
      <c r="E1089" s="159"/>
      <c r="F1089" s="159"/>
      <c r="G1089" s="159"/>
      <c r="H1089" s="159"/>
      <c r="I1089" s="159"/>
      <c r="J1089" s="98"/>
      <c r="K1089" s="98"/>
    </row>
    <row r="1090" spans="1:11" ht="22.5" customHeight="1" x14ac:dyDescent="0.25">
      <c r="A1090" s="674" t="s">
        <v>47</v>
      </c>
      <c r="B1090" s="675"/>
      <c r="C1090" s="675"/>
      <c r="D1090" s="675"/>
      <c r="E1090" s="675"/>
      <c r="F1090" s="675"/>
      <c r="G1090" s="675"/>
      <c r="H1090" s="675"/>
      <c r="I1090" s="676"/>
      <c r="J1090" s="98"/>
      <c r="K1090" s="98"/>
    </row>
    <row r="1091" spans="1:11" ht="22.5" customHeight="1" x14ac:dyDescent="0.25">
      <c r="A1091" s="241" t="s">
        <v>188</v>
      </c>
      <c r="B1091" s="612"/>
      <c r="C1091" s="610"/>
      <c r="D1091" s="161">
        <v>60</v>
      </c>
      <c r="E1091" s="610">
        <v>0.42</v>
      </c>
      <c r="F1091" s="610">
        <v>3.05</v>
      </c>
      <c r="G1091" s="610">
        <v>1.1399999999999999</v>
      </c>
      <c r="H1091" s="610">
        <v>47.46</v>
      </c>
      <c r="I1091" s="610" t="s">
        <v>189</v>
      </c>
      <c r="J1091" s="98"/>
      <c r="K1091" s="98"/>
    </row>
    <row r="1092" spans="1:11" ht="22.5" customHeight="1" x14ac:dyDescent="0.25">
      <c r="A1092" s="115" t="s">
        <v>45</v>
      </c>
      <c r="B1092" s="144">
        <f>C1092*1.05</f>
        <v>58.800000000000004</v>
      </c>
      <c r="C1092" s="144">
        <v>56</v>
      </c>
      <c r="D1092" s="109"/>
      <c r="E1092" s="144"/>
      <c r="F1092" s="144"/>
      <c r="G1092" s="610"/>
      <c r="H1092" s="610"/>
      <c r="I1092" s="610"/>
      <c r="J1092" s="98"/>
      <c r="K1092" s="98"/>
    </row>
    <row r="1093" spans="1:11" ht="22.5" customHeight="1" x14ac:dyDescent="0.25">
      <c r="A1093" s="115" t="s">
        <v>46</v>
      </c>
      <c r="B1093" s="144">
        <f>C1093*1.05</f>
        <v>58.800000000000004</v>
      </c>
      <c r="C1093" s="144">
        <v>56</v>
      </c>
      <c r="D1093" s="109"/>
      <c r="E1093" s="144"/>
      <c r="F1093" s="144"/>
      <c r="G1093" s="610"/>
      <c r="H1093" s="610"/>
      <c r="I1093" s="610"/>
      <c r="J1093" s="98"/>
      <c r="K1093" s="98"/>
    </row>
    <row r="1094" spans="1:11" ht="22.5" customHeight="1" x14ac:dyDescent="0.25">
      <c r="A1094" s="115" t="s">
        <v>18</v>
      </c>
      <c r="B1094" s="144">
        <f>C1094</f>
        <v>4</v>
      </c>
      <c r="C1094" s="144">
        <v>4</v>
      </c>
      <c r="D1094" s="109"/>
      <c r="E1094" s="144"/>
      <c r="F1094" s="144"/>
      <c r="G1094" s="610"/>
      <c r="H1094" s="610"/>
      <c r="I1094" s="610"/>
      <c r="J1094" s="98"/>
      <c r="K1094" s="98"/>
    </row>
    <row r="1095" spans="1:11" ht="22.5" customHeight="1" x14ac:dyDescent="0.25">
      <c r="A1095" s="115" t="s">
        <v>98</v>
      </c>
      <c r="B1095" s="144">
        <f>C1095</f>
        <v>0.3</v>
      </c>
      <c r="C1095" s="144">
        <v>0.3</v>
      </c>
      <c r="D1095" s="109"/>
      <c r="E1095" s="610"/>
      <c r="F1095" s="610"/>
      <c r="G1095" s="610"/>
      <c r="H1095" s="610"/>
      <c r="I1095" s="610"/>
      <c r="J1095" s="98"/>
      <c r="K1095" s="98"/>
    </row>
    <row r="1096" spans="1:11" ht="22.5" customHeight="1" x14ac:dyDescent="0.25">
      <c r="A1096" s="115" t="s">
        <v>131</v>
      </c>
      <c r="B1096" s="249">
        <f>C1096*1.35</f>
        <v>0.67500000000000004</v>
      </c>
      <c r="C1096" s="144">
        <v>0.5</v>
      </c>
      <c r="D1096" s="109"/>
      <c r="E1096" s="610"/>
      <c r="F1096" s="610"/>
      <c r="G1096" s="610"/>
      <c r="H1096" s="610"/>
      <c r="I1096" s="610"/>
      <c r="J1096" s="98"/>
      <c r="K1096" s="98"/>
    </row>
    <row r="1097" spans="1:11" ht="22.5" customHeight="1" x14ac:dyDescent="0.25">
      <c r="A1097" s="633"/>
      <c r="B1097" s="641"/>
      <c r="C1097" s="642"/>
      <c r="D1097" s="159"/>
      <c r="E1097" s="159"/>
      <c r="F1097" s="159"/>
      <c r="G1097" s="159"/>
      <c r="H1097" s="159"/>
      <c r="I1097" s="159"/>
      <c r="J1097" s="98"/>
      <c r="K1097" s="98"/>
    </row>
    <row r="1098" spans="1:11" ht="22.5" customHeight="1" x14ac:dyDescent="0.25">
      <c r="A1098" s="776" t="s">
        <v>288</v>
      </c>
      <c r="B1098" s="777"/>
      <c r="C1098" s="778"/>
      <c r="D1098" s="161">
        <v>90</v>
      </c>
      <c r="E1098" s="101">
        <v>10.9</v>
      </c>
      <c r="F1098" s="101">
        <v>11.5</v>
      </c>
      <c r="G1098" s="101">
        <v>12</v>
      </c>
      <c r="H1098" s="101">
        <v>242.96</v>
      </c>
      <c r="I1098" s="101" t="s">
        <v>289</v>
      </c>
      <c r="J1098" s="360"/>
      <c r="K1098" s="360"/>
    </row>
    <row r="1099" spans="1:11" ht="22.5" customHeight="1" x14ac:dyDescent="0.25">
      <c r="A1099" s="367" t="s">
        <v>158</v>
      </c>
      <c r="B1099" s="288">
        <f>C1099*1.05</f>
        <v>84</v>
      </c>
      <c r="C1099" s="144">
        <f>C1102*1.6</f>
        <v>80</v>
      </c>
      <c r="D1099" s="327"/>
      <c r="E1099" s="101"/>
      <c r="F1099" s="101"/>
      <c r="G1099" s="101"/>
      <c r="H1099" s="101"/>
      <c r="I1099" s="101"/>
      <c r="J1099" s="360"/>
      <c r="K1099" s="360"/>
    </row>
    <row r="1100" spans="1:11" ht="22.5" customHeight="1" x14ac:dyDescent="0.25">
      <c r="A1100" s="367" t="s">
        <v>472</v>
      </c>
      <c r="B1100" s="131">
        <f>C1100*1.1</f>
        <v>67.100000000000009</v>
      </c>
      <c r="C1100" s="144">
        <f>C1102*1.22</f>
        <v>61</v>
      </c>
      <c r="D1100" s="327"/>
      <c r="E1100" s="101"/>
      <c r="F1100" s="101"/>
      <c r="G1100" s="101"/>
      <c r="H1100" s="101"/>
      <c r="I1100" s="101"/>
      <c r="J1100" s="360"/>
      <c r="K1100" s="360"/>
    </row>
    <row r="1101" spans="1:11" ht="22.5" customHeight="1" x14ac:dyDescent="0.25">
      <c r="A1101" s="367" t="s">
        <v>160</v>
      </c>
      <c r="B1101" s="288">
        <f>C1101*1.05</f>
        <v>73.5</v>
      </c>
      <c r="C1101" s="144">
        <f>C1102*1.4</f>
        <v>70</v>
      </c>
      <c r="D1101" s="327"/>
      <c r="E1101" s="610"/>
      <c r="F1101" s="610"/>
      <c r="G1101" s="610"/>
      <c r="H1101" s="610"/>
      <c r="I1101" s="610"/>
      <c r="J1101" s="360"/>
      <c r="K1101" s="360"/>
    </row>
    <row r="1102" spans="1:11" ht="22.5" customHeight="1" x14ac:dyDescent="0.25">
      <c r="A1102" s="640" t="s">
        <v>115</v>
      </c>
      <c r="B1102" s="144"/>
      <c r="C1102" s="610">
        <v>50</v>
      </c>
      <c r="D1102" s="327"/>
      <c r="E1102" s="610"/>
      <c r="F1102" s="610"/>
      <c r="G1102" s="610"/>
      <c r="H1102" s="610"/>
      <c r="I1102" s="610"/>
      <c r="J1102" s="360"/>
      <c r="K1102" s="360"/>
    </row>
    <row r="1103" spans="1:11" s="325" customFormat="1" ht="22.5" customHeight="1" x14ac:dyDescent="0.2">
      <c r="A1103" s="216" t="s">
        <v>25</v>
      </c>
      <c r="B1103" s="129">
        <f>C1103</f>
        <v>3</v>
      </c>
      <c r="C1103" s="129">
        <v>3</v>
      </c>
      <c r="D1103" s="147"/>
      <c r="E1103" s="101"/>
      <c r="F1103" s="101"/>
      <c r="G1103" s="101"/>
      <c r="H1103" s="101"/>
      <c r="I1103" s="144"/>
      <c r="J1103" s="214"/>
      <c r="K1103" s="214"/>
    </row>
    <row r="1104" spans="1:11" s="325" customFormat="1" ht="22.5" customHeight="1" x14ac:dyDescent="0.2">
      <c r="A1104" s="169" t="s">
        <v>24</v>
      </c>
      <c r="B1104" s="288">
        <f>C1104*1.19</f>
        <v>11.899999999999999</v>
      </c>
      <c r="C1104" s="163">
        <v>10</v>
      </c>
      <c r="D1104" s="147"/>
      <c r="E1104" s="185"/>
      <c r="F1104" s="185"/>
      <c r="G1104" s="185"/>
      <c r="H1104" s="101"/>
      <c r="I1104" s="186"/>
      <c r="J1104" s="214"/>
      <c r="K1104" s="214"/>
    </row>
    <row r="1105" spans="1:11" ht="22.5" customHeight="1" x14ac:dyDescent="0.25">
      <c r="A1105" s="169" t="s">
        <v>48</v>
      </c>
      <c r="B1105" s="366">
        <f>C1105*1.9</f>
        <v>15.2</v>
      </c>
      <c r="C1105" s="163">
        <v>8</v>
      </c>
      <c r="D1105" s="147"/>
      <c r="E1105" s="185"/>
      <c r="F1105" s="185"/>
      <c r="G1105" s="185"/>
      <c r="H1105" s="101"/>
      <c r="I1105" s="186"/>
      <c r="J1105" s="93"/>
      <c r="K1105" s="93"/>
    </row>
    <row r="1106" spans="1:11" ht="22.5" customHeight="1" x14ac:dyDescent="0.25">
      <c r="A1106" s="169" t="s">
        <v>76</v>
      </c>
      <c r="B1106" s="163">
        <f>C1106</f>
        <v>2.5</v>
      </c>
      <c r="C1106" s="163">
        <v>2.5</v>
      </c>
      <c r="D1106" s="147"/>
      <c r="E1106" s="101"/>
      <c r="F1106" s="101"/>
      <c r="G1106" s="101"/>
      <c r="H1106" s="101"/>
      <c r="I1106" s="144"/>
      <c r="J1106" s="93"/>
      <c r="K1106" s="93"/>
    </row>
    <row r="1107" spans="1:11" ht="22.5" customHeight="1" x14ac:dyDescent="0.25">
      <c r="A1107" s="169" t="s">
        <v>18</v>
      </c>
      <c r="B1107" s="163">
        <f>C1107</f>
        <v>2</v>
      </c>
      <c r="C1107" s="163">
        <v>2</v>
      </c>
      <c r="D1107" s="147"/>
      <c r="E1107" s="185"/>
      <c r="F1107" s="185"/>
      <c r="G1107" s="185"/>
      <c r="H1107" s="101"/>
      <c r="I1107" s="186"/>
      <c r="J1107" s="93"/>
      <c r="K1107" s="93"/>
    </row>
    <row r="1108" spans="1:11" ht="22.5" customHeight="1" x14ac:dyDescent="0.25">
      <c r="A1108" s="169" t="s">
        <v>10</v>
      </c>
      <c r="B1108" s="163">
        <f>C1108</f>
        <v>40</v>
      </c>
      <c r="C1108" s="163">
        <v>40</v>
      </c>
      <c r="D1108" s="147"/>
      <c r="E1108" s="185"/>
      <c r="F1108" s="185"/>
      <c r="G1108" s="185"/>
      <c r="H1108" s="101"/>
      <c r="I1108" s="186"/>
      <c r="J1108" s="93"/>
      <c r="K1108" s="93"/>
    </row>
    <row r="1109" spans="1:11" ht="22.5" customHeight="1" x14ac:dyDescent="0.25">
      <c r="A1109" s="677" t="s">
        <v>192</v>
      </c>
      <c r="B1109" s="678"/>
      <c r="C1109" s="679"/>
      <c r="D1109" s="180">
        <v>150</v>
      </c>
      <c r="E1109" s="610">
        <v>5.82</v>
      </c>
      <c r="F1109" s="610">
        <v>1.9</v>
      </c>
      <c r="G1109" s="610">
        <v>37.08</v>
      </c>
      <c r="H1109" s="610">
        <v>176</v>
      </c>
      <c r="I1109" s="610" t="s">
        <v>296</v>
      </c>
      <c r="J1109" s="93"/>
      <c r="K1109" s="93"/>
    </row>
    <row r="1110" spans="1:11" ht="22.5" customHeight="1" x14ac:dyDescent="0.25">
      <c r="A1110" s="128" t="s">
        <v>81</v>
      </c>
      <c r="B1110" s="129">
        <f>C1110</f>
        <v>50</v>
      </c>
      <c r="C1110" s="129">
        <v>50</v>
      </c>
      <c r="D1110" s="213"/>
      <c r="E1110" s="95"/>
      <c r="F1110" s="95"/>
      <c r="G1110" s="95"/>
      <c r="H1110" s="611"/>
      <c r="I1110" s="95"/>
      <c r="J1110" s="93"/>
      <c r="K1110" s="93"/>
    </row>
    <row r="1111" spans="1:11" ht="22.5" customHeight="1" x14ac:dyDescent="0.25">
      <c r="A1111" s="128" t="s">
        <v>33</v>
      </c>
      <c r="B1111" s="129">
        <f>C1111</f>
        <v>1.2</v>
      </c>
      <c r="C1111" s="129">
        <v>1.2</v>
      </c>
      <c r="D1111" s="213"/>
      <c r="E1111" s="95"/>
      <c r="F1111" s="95"/>
      <c r="G1111" s="129"/>
      <c r="H1111" s="131"/>
      <c r="I1111" s="129"/>
      <c r="J1111" s="93"/>
      <c r="K1111" s="93"/>
    </row>
    <row r="1112" spans="1:11" ht="22.5" customHeight="1" x14ac:dyDescent="0.25">
      <c r="A1112" s="128" t="s">
        <v>10</v>
      </c>
      <c r="B1112" s="129">
        <f>C1112</f>
        <v>157.5</v>
      </c>
      <c r="C1112" s="129">
        <v>157.5</v>
      </c>
      <c r="D1112" s="213"/>
      <c r="E1112" s="95"/>
      <c r="F1112" s="95"/>
      <c r="G1112" s="129"/>
      <c r="H1112" s="131"/>
      <c r="I1112" s="129"/>
      <c r="J1112" s="93"/>
      <c r="K1112" s="93"/>
    </row>
    <row r="1113" spans="1:11" ht="22.5" customHeight="1" x14ac:dyDescent="0.25">
      <c r="A1113" s="119" t="s">
        <v>66</v>
      </c>
      <c r="B1113" s="129">
        <f>C1113</f>
        <v>4</v>
      </c>
      <c r="C1113" s="129">
        <v>4</v>
      </c>
      <c r="D1113" s="213"/>
      <c r="E1113" s="95"/>
      <c r="F1113" s="95"/>
      <c r="G1113" s="129"/>
      <c r="H1113" s="131"/>
      <c r="I1113" s="129"/>
      <c r="J1113" s="93"/>
      <c r="K1113" s="93"/>
    </row>
    <row r="1114" spans="1:11" ht="22.5" customHeight="1" x14ac:dyDescent="0.25">
      <c r="A1114" s="809" t="s">
        <v>355</v>
      </c>
      <c r="B1114" s="810"/>
      <c r="C1114" s="811"/>
      <c r="D1114" s="234">
        <v>200</v>
      </c>
      <c r="E1114" s="411">
        <v>3.1</v>
      </c>
      <c r="F1114" s="411">
        <v>2.9</v>
      </c>
      <c r="G1114" s="411">
        <v>21.4</v>
      </c>
      <c r="H1114" s="411">
        <v>124</v>
      </c>
      <c r="I1114" s="129"/>
      <c r="J1114" s="93"/>
      <c r="K1114" s="93"/>
    </row>
    <row r="1115" spans="1:11" ht="22.5" customHeight="1" x14ac:dyDescent="0.3">
      <c r="A1115" s="238" t="s">
        <v>39</v>
      </c>
      <c r="B1115" s="163">
        <f>C1115*1.05</f>
        <v>210</v>
      </c>
      <c r="C1115" s="163">
        <v>200</v>
      </c>
      <c r="D1115" s="130"/>
      <c r="E1115" s="412"/>
      <c r="F1115" s="412"/>
      <c r="G1115" s="412"/>
      <c r="H1115" s="412"/>
      <c r="I1115" s="341"/>
      <c r="J1115" s="322"/>
      <c r="K1115" s="322"/>
    </row>
    <row r="1116" spans="1:11" ht="22.5" customHeight="1" x14ac:dyDescent="0.25">
      <c r="A1116" s="796" t="s">
        <v>47</v>
      </c>
      <c r="B1116" s="797"/>
      <c r="C1116" s="797"/>
      <c r="D1116" s="797"/>
      <c r="E1116" s="797"/>
      <c r="F1116" s="797"/>
      <c r="G1116" s="797"/>
      <c r="H1116" s="797"/>
      <c r="I1116" s="798"/>
      <c r="J1116" s="322"/>
      <c r="K1116" s="322"/>
    </row>
    <row r="1117" spans="1:11" ht="22.5" customHeight="1" x14ac:dyDescent="0.25">
      <c r="A1117" s="706" t="s">
        <v>199</v>
      </c>
      <c r="B1117" s="707"/>
      <c r="C1117" s="708"/>
      <c r="D1117" s="171">
        <v>200</v>
      </c>
      <c r="E1117" s="109">
        <v>0.01</v>
      </c>
      <c r="F1117" s="109">
        <v>0</v>
      </c>
      <c r="G1117" s="109">
        <v>9.98</v>
      </c>
      <c r="H1117" s="109">
        <v>39.979999999999997</v>
      </c>
      <c r="I1117" s="100" t="s">
        <v>200</v>
      </c>
      <c r="J1117" s="322"/>
      <c r="K1117" s="322"/>
    </row>
    <row r="1118" spans="1:11" ht="22.5" customHeight="1" x14ac:dyDescent="0.25">
      <c r="A1118" s="128" t="s">
        <v>63</v>
      </c>
      <c r="B1118" s="129">
        <v>0.5</v>
      </c>
      <c r="C1118" s="129">
        <v>0.5</v>
      </c>
      <c r="D1118" s="130"/>
      <c r="E1118" s="129"/>
      <c r="F1118" s="129"/>
      <c r="G1118" s="129"/>
      <c r="H1118" s="131"/>
      <c r="I1118" s="129"/>
      <c r="J1118" s="322"/>
      <c r="K1118" s="322"/>
    </row>
    <row r="1119" spans="1:11" ht="22.5" customHeight="1" x14ac:dyDescent="0.25">
      <c r="A1119" s="128" t="s">
        <v>10</v>
      </c>
      <c r="B1119" s="129">
        <f>C1119</f>
        <v>200</v>
      </c>
      <c r="C1119" s="129">
        <v>200</v>
      </c>
      <c r="D1119" s="130"/>
      <c r="E1119" s="129"/>
      <c r="F1119" s="129"/>
      <c r="G1119" s="129"/>
      <c r="H1119" s="131"/>
      <c r="I1119" s="129"/>
      <c r="J1119" s="322"/>
      <c r="K1119" s="322"/>
    </row>
    <row r="1120" spans="1:11" ht="22.5" customHeight="1" x14ac:dyDescent="0.25">
      <c r="A1120" s="111" t="s">
        <v>68</v>
      </c>
      <c r="B1120" s="129">
        <f>C1120</f>
        <v>10</v>
      </c>
      <c r="C1120" s="129">
        <v>10</v>
      </c>
      <c r="D1120" s="130"/>
      <c r="E1120" s="129"/>
      <c r="F1120" s="129"/>
      <c r="G1120" s="129"/>
      <c r="H1120" s="131"/>
      <c r="I1120" s="129"/>
      <c r="J1120" s="322"/>
      <c r="K1120" s="322"/>
    </row>
    <row r="1121" spans="1:11" ht="22.5" customHeight="1" x14ac:dyDescent="0.25">
      <c r="A1121" s="701" t="s">
        <v>12</v>
      </c>
      <c r="B1121" s="702"/>
      <c r="C1121" s="703"/>
      <c r="D1121" s="171" t="s">
        <v>140</v>
      </c>
      <c r="E1121" s="100">
        <v>1.97</v>
      </c>
      <c r="F1121" s="100">
        <v>0.25</v>
      </c>
      <c r="G1121" s="100">
        <v>13.28</v>
      </c>
      <c r="H1121" s="101">
        <v>68.08</v>
      </c>
      <c r="I1121" s="100"/>
      <c r="J1121" s="322"/>
      <c r="K1121" s="322"/>
    </row>
    <row r="1122" spans="1:11" ht="21.95" customHeight="1" x14ac:dyDescent="0.25">
      <c r="A1122" s="715" t="s">
        <v>14</v>
      </c>
      <c r="B1122" s="716"/>
      <c r="C1122" s="716"/>
      <c r="D1122" s="717"/>
      <c r="E1122" s="149">
        <f>E1121+E1117+E1109+E1098+E1083</f>
        <v>19.360000000000003</v>
      </c>
      <c r="F1122" s="149">
        <f>F1121+F1117+F1110+F1109+F1098+F1083</f>
        <v>18.850000000000001</v>
      </c>
      <c r="G1122" s="149">
        <f>G1121+G1117+G1109+G1098+G1083</f>
        <v>81.740000000000009</v>
      </c>
      <c r="H1122" s="149">
        <f>H1121+H1117+H1109+H1098+H1083</f>
        <v>567.06999999999994</v>
      </c>
      <c r="I1122" s="149"/>
      <c r="J1122" s="322"/>
      <c r="K1122" s="322"/>
    </row>
    <row r="1123" spans="1:11" ht="21.95" customHeight="1" x14ac:dyDescent="0.25">
      <c r="A1123" s="644" t="s">
        <v>412</v>
      </c>
      <c r="B1123" s="645"/>
      <c r="C1123" s="645"/>
      <c r="D1123" s="645"/>
      <c r="E1123" s="646">
        <f>E1122+E1078+E1022+E955+E876</f>
        <v>96.435000000000016</v>
      </c>
      <c r="F1123" s="646">
        <f>F1122+F1078+F1022+F955+F876</f>
        <v>98.61</v>
      </c>
      <c r="G1123" s="646">
        <f>G1122+G1078+G1022+G955+G876</f>
        <v>418.57000000000005</v>
      </c>
      <c r="H1123" s="647">
        <f>H1122+H1078+H1022+H955+H876</f>
        <v>2937.6800000000003</v>
      </c>
      <c r="I1123" s="647"/>
      <c r="J1123" s="322"/>
      <c r="K1123" s="322"/>
    </row>
    <row r="1124" spans="1:11" ht="21.95" customHeight="1" x14ac:dyDescent="0.25">
      <c r="A1124" s="648" t="s">
        <v>413</v>
      </c>
      <c r="B1124" s="649"/>
      <c r="C1124" s="649"/>
      <c r="D1124" s="649"/>
      <c r="E1124" s="650">
        <f>E1123/5</f>
        <v>19.287000000000003</v>
      </c>
      <c r="F1124" s="650">
        <f>F1123/5</f>
        <v>19.722000000000001</v>
      </c>
      <c r="G1124" s="650">
        <f>G1123/5</f>
        <v>83.714000000000013</v>
      </c>
      <c r="H1124" s="650">
        <f>H1123/5</f>
        <v>587.53600000000006</v>
      </c>
      <c r="I1124" s="651"/>
      <c r="J1124" s="322"/>
      <c r="K1124" s="322"/>
    </row>
    <row r="1125" spans="1:11" ht="21.95" customHeight="1" x14ac:dyDescent="0.25">
      <c r="A1125" s="677" t="s">
        <v>54</v>
      </c>
      <c r="B1125" s="679"/>
      <c r="C1125" s="131">
        <f>D1125</f>
        <v>1.3</v>
      </c>
      <c r="D1125" s="131">
        <v>1.3</v>
      </c>
      <c r="E1125" s="443"/>
      <c r="F1125" s="443"/>
      <c r="G1125" s="443"/>
      <c r="H1125" s="443"/>
      <c r="I1125" s="443"/>
      <c r="J1125" s="322"/>
      <c r="K1125" s="322"/>
    </row>
    <row r="1126" spans="1:11" ht="35.25" customHeight="1" x14ac:dyDescent="0.25">
      <c r="A1126" s="711" t="s">
        <v>357</v>
      </c>
      <c r="B1126" s="712"/>
      <c r="C1126" s="712"/>
      <c r="D1126" s="712"/>
      <c r="E1126" s="712"/>
      <c r="F1126" s="712"/>
      <c r="G1126" s="712"/>
      <c r="H1126" s="712"/>
      <c r="I1126" s="713"/>
      <c r="J1126" s="322"/>
      <c r="K1126" s="322"/>
    </row>
    <row r="1127" spans="1:11" ht="21.95" customHeight="1" x14ac:dyDescent="0.25">
      <c r="A1127" s="788"/>
      <c r="B1127" s="789"/>
      <c r="C1127" s="789"/>
      <c r="D1127" s="789"/>
      <c r="E1127" s="790"/>
      <c r="F1127" s="444"/>
      <c r="G1127" s="444"/>
      <c r="H1127" s="444"/>
      <c r="I1127" s="226"/>
      <c r="J1127" s="322"/>
      <c r="K1127" s="322"/>
    </row>
    <row r="1128" spans="1:11" ht="21.95" customHeight="1" x14ac:dyDescent="0.25">
      <c r="A1128" s="445"/>
      <c r="B1128" s="445"/>
      <c r="C1128" s="445"/>
      <c r="D1128" s="445"/>
      <c r="E1128" s="445"/>
      <c r="F1128" s="444"/>
      <c r="G1128" s="444"/>
      <c r="H1128" s="444"/>
      <c r="I1128" s="226"/>
      <c r="J1128" s="322"/>
      <c r="K1128" s="322"/>
    </row>
    <row r="1129" spans="1:11" ht="21.95" customHeight="1" x14ac:dyDescent="0.25">
      <c r="A1129" s="316"/>
      <c r="B1129" s="316"/>
      <c r="C1129" s="316"/>
      <c r="E1129" s="316"/>
      <c r="F1129" s="316"/>
      <c r="G1129" s="316"/>
      <c r="H1129" s="446"/>
      <c r="I1129" s="316"/>
      <c r="J1129" s="322"/>
      <c r="K1129" s="322"/>
    </row>
    <row r="1130" spans="1:11" ht="21.95" customHeight="1" x14ac:dyDescent="0.25">
      <c r="J1130" s="322"/>
      <c r="K1130" s="322"/>
    </row>
    <row r="1131" spans="1:11" ht="21.95" customHeight="1" x14ac:dyDescent="0.25">
      <c r="J1131" s="322"/>
      <c r="K1131" s="322"/>
    </row>
    <row r="1132" spans="1:11" ht="21.95" customHeight="1" x14ac:dyDescent="0.25">
      <c r="J1132" s="322"/>
      <c r="K1132" s="322"/>
    </row>
    <row r="1133" spans="1:11" ht="21.95" customHeight="1" x14ac:dyDescent="0.25">
      <c r="J1133" s="322"/>
      <c r="K1133" s="322"/>
    </row>
    <row r="1134" spans="1:11" ht="21.95" customHeight="1" x14ac:dyDescent="0.25">
      <c r="J1134" s="322"/>
      <c r="K1134" s="322"/>
    </row>
    <row r="1135" spans="1:11" ht="21.95" customHeight="1" x14ac:dyDescent="0.25">
      <c r="J1135" s="322"/>
      <c r="K1135" s="322"/>
    </row>
    <row r="1136" spans="1:11" ht="21.95" customHeight="1" x14ac:dyDescent="0.25">
      <c r="J1136" s="322"/>
      <c r="K1136" s="322"/>
    </row>
    <row r="1137" spans="1:11" ht="21.95" customHeight="1" x14ac:dyDescent="0.25">
      <c r="J1137" s="322"/>
      <c r="K1137" s="322"/>
    </row>
    <row r="1138" spans="1:11" ht="21.95" customHeight="1" x14ac:dyDescent="0.25">
      <c r="J1138" s="322"/>
      <c r="K1138" s="322"/>
    </row>
    <row r="1139" spans="1:11" ht="21.95" customHeight="1" x14ac:dyDescent="0.25">
      <c r="J1139" s="322"/>
      <c r="K1139" s="322"/>
    </row>
    <row r="1140" spans="1:11" ht="21.95" customHeight="1" x14ac:dyDescent="0.25">
      <c r="J1140" s="322"/>
      <c r="K1140" s="322"/>
    </row>
    <row r="1141" spans="1:11" ht="21.95" customHeight="1" x14ac:dyDescent="0.25">
      <c r="J1141" s="322"/>
      <c r="K1141" s="322"/>
    </row>
    <row r="1142" spans="1:11" ht="21.95" customHeight="1" x14ac:dyDescent="0.25">
      <c r="J1142" s="322"/>
      <c r="K1142" s="322"/>
    </row>
    <row r="1143" spans="1:11" ht="21.95" customHeight="1" x14ac:dyDescent="0.25">
      <c r="J1143" s="148"/>
      <c r="K1143" s="148"/>
    </row>
    <row r="1144" spans="1:11" ht="21.95" customHeight="1" x14ac:dyDescent="0.25">
      <c r="J1144" s="148"/>
      <c r="K1144" s="148"/>
    </row>
    <row r="1145" spans="1:11" ht="21.95" customHeight="1" x14ac:dyDescent="0.25">
      <c r="J1145" s="148"/>
      <c r="K1145" s="148"/>
    </row>
    <row r="1146" spans="1:11" ht="27.95" customHeight="1" x14ac:dyDescent="0.25">
      <c r="J1146" s="240"/>
      <c r="K1146" s="240"/>
    </row>
    <row r="1147" spans="1:11" ht="27.95" customHeight="1" x14ac:dyDescent="0.25">
      <c r="J1147" s="302"/>
      <c r="K1147" s="302"/>
    </row>
    <row r="1148" spans="1:11" s="189" customFormat="1" ht="27.95" customHeight="1" x14ac:dyDescent="0.25">
      <c r="A1148" s="91"/>
      <c r="B1148" s="91"/>
      <c r="C1148" s="91"/>
      <c r="D1148" s="91"/>
      <c r="E1148" s="91"/>
      <c r="F1148" s="91"/>
      <c r="G1148" s="91"/>
      <c r="H1148" s="162"/>
      <c r="I1148" s="91"/>
      <c r="J1148" s="447"/>
      <c r="K1148" s="447"/>
    </row>
    <row r="1149" spans="1:11" s="189" customFormat="1" ht="48" customHeight="1" x14ac:dyDescent="0.25">
      <c r="A1149" s="91"/>
      <c r="B1149" s="91"/>
      <c r="C1149" s="91"/>
      <c r="D1149" s="91"/>
      <c r="E1149" s="91"/>
      <c r="F1149" s="91"/>
      <c r="G1149" s="91"/>
      <c r="H1149" s="162"/>
      <c r="I1149" s="91"/>
      <c r="J1149" s="320"/>
      <c r="K1149" s="320"/>
    </row>
    <row r="1153" spans="10:11" ht="27.95" customHeight="1" x14ac:dyDescent="0.25">
      <c r="J1153" s="316"/>
      <c r="K1153" s="316"/>
    </row>
  </sheetData>
  <sheetProtection sheet="1" objects="1" scenarios="1" selectLockedCells="1" selectUnlockedCells="1"/>
  <protectedRanges>
    <protectedRange password="CEF7" sqref="A425 A829 A167" name="Диапазон3_1"/>
    <protectedRange password="CEF7" sqref="A980" name="Диапазон5_1_2_2_1"/>
    <protectedRange password="CEF7" sqref="A980" name="Диапазон1_1_2_2_1"/>
  </protectedRanges>
  <autoFilter ref="A1:A1153"/>
  <mergeCells count="405">
    <mergeCell ref="A691:C691"/>
    <mergeCell ref="A702:C702"/>
    <mergeCell ref="A701:I701"/>
    <mergeCell ref="A720:I720"/>
    <mergeCell ref="A726:I726"/>
    <mergeCell ref="A1066:C1066"/>
    <mergeCell ref="F1025:F1026"/>
    <mergeCell ref="I1025:I1026"/>
    <mergeCell ref="A993:I993"/>
    <mergeCell ref="A767:A769"/>
    <mergeCell ref="A788:C788"/>
    <mergeCell ref="A791:I791"/>
    <mergeCell ref="A1109:C1109"/>
    <mergeCell ref="A1114:C1114"/>
    <mergeCell ref="C1080:C1082"/>
    <mergeCell ref="G1081:G1082"/>
    <mergeCell ref="I1081:I1082"/>
    <mergeCell ref="H1025:H1026"/>
    <mergeCell ref="H1081:H1082"/>
    <mergeCell ref="F1081:F1082"/>
    <mergeCell ref="E879:E880"/>
    <mergeCell ref="A866:C866"/>
    <mergeCell ref="F839:F840"/>
    <mergeCell ref="B878:B880"/>
    <mergeCell ref="B838:B840"/>
    <mergeCell ref="A876:D876"/>
    <mergeCell ref="A841:C841"/>
    <mergeCell ref="A1070:I1070"/>
    <mergeCell ref="A1021:C1021"/>
    <mergeCell ref="A988:C988"/>
    <mergeCell ref="A1022:D1022"/>
    <mergeCell ref="A1020:C1020"/>
    <mergeCell ref="I404:L404"/>
    <mergeCell ref="A950:I950"/>
    <mergeCell ref="A819:I819"/>
    <mergeCell ref="A951:C951"/>
    <mergeCell ref="A1014:C1014"/>
    <mergeCell ref="E1025:E1026"/>
    <mergeCell ref="D1080:H1080"/>
    <mergeCell ref="D1081:D1082"/>
    <mergeCell ref="A1023:I1023"/>
    <mergeCell ref="E958:E959"/>
    <mergeCell ref="D1024:H1024"/>
    <mergeCell ref="C1024:C1026"/>
    <mergeCell ref="A966:I966"/>
    <mergeCell ref="A1030:I1030"/>
    <mergeCell ref="A1031:C1031"/>
    <mergeCell ref="A963:I963"/>
    <mergeCell ref="A878:A880"/>
    <mergeCell ref="A874:C874"/>
    <mergeCell ref="I879:I880"/>
    <mergeCell ref="A886:I886"/>
    <mergeCell ref="A956:I956"/>
    <mergeCell ref="B957:B959"/>
    <mergeCell ref="D958:D959"/>
    <mergeCell ref="A887:C887"/>
    <mergeCell ref="A881:C881"/>
    <mergeCell ref="F768:F769"/>
    <mergeCell ref="E839:E840"/>
    <mergeCell ref="A877:I877"/>
    <mergeCell ref="D878:H878"/>
    <mergeCell ref="A812:C812"/>
    <mergeCell ref="C878:C880"/>
    <mergeCell ref="D839:D840"/>
    <mergeCell ref="I839:I840"/>
    <mergeCell ref="A801:C801"/>
    <mergeCell ref="A772:I772"/>
    <mergeCell ref="G839:G840"/>
    <mergeCell ref="A756:I756"/>
    <mergeCell ref="G768:G769"/>
    <mergeCell ref="I768:I769"/>
    <mergeCell ref="D767:H767"/>
    <mergeCell ref="A837:I837"/>
    <mergeCell ref="D838:H838"/>
    <mergeCell ref="A828:C828"/>
    <mergeCell ref="C838:C840"/>
    <mergeCell ref="C767:C769"/>
    <mergeCell ref="A869:I869"/>
    <mergeCell ref="A766:I766"/>
    <mergeCell ref="A762:I762"/>
    <mergeCell ref="H768:H769"/>
    <mergeCell ref="B767:B769"/>
    <mergeCell ref="I440:I441"/>
    <mergeCell ref="A690:I690"/>
    <mergeCell ref="A660:C660"/>
    <mergeCell ref="A659:I659"/>
    <mergeCell ref="I651:I652"/>
    <mergeCell ref="A438:I438"/>
    <mergeCell ref="D440:D441"/>
    <mergeCell ref="A592:I592"/>
    <mergeCell ref="H440:H441"/>
    <mergeCell ref="B439:B441"/>
    <mergeCell ref="F440:F441"/>
    <mergeCell ref="E440:E441"/>
    <mergeCell ref="D439:H439"/>
    <mergeCell ref="I501:I502"/>
    <mergeCell ref="A549:C549"/>
    <mergeCell ref="A437:D437"/>
    <mergeCell ref="A435:C435"/>
    <mergeCell ref="A430:C430"/>
    <mergeCell ref="A160:C160"/>
    <mergeCell ref="A429:I429"/>
    <mergeCell ref="C122:C124"/>
    <mergeCell ref="C175:C177"/>
    <mergeCell ref="A436:C436"/>
    <mergeCell ref="F176:F177"/>
    <mergeCell ref="B122:B124"/>
    <mergeCell ref="D122:H122"/>
    <mergeCell ref="D175:H175"/>
    <mergeCell ref="F123:F124"/>
    <mergeCell ref="A122:A124"/>
    <mergeCell ref="H123:H124"/>
    <mergeCell ref="D123:D124"/>
    <mergeCell ref="A255:I255"/>
    <mergeCell ref="A346:I346"/>
    <mergeCell ref="G176:G177"/>
    <mergeCell ref="A218:C218"/>
    <mergeCell ref="A217:I217"/>
    <mergeCell ref="A281:C281"/>
    <mergeCell ref="A286:C286"/>
    <mergeCell ref="H176:H177"/>
    <mergeCell ref="A253:C253"/>
    <mergeCell ref="D176:D177"/>
    <mergeCell ref="A390:I390"/>
    <mergeCell ref="A409:I409"/>
    <mergeCell ref="A410:C410"/>
    <mergeCell ref="F257:F258"/>
    <mergeCell ref="D292:H292"/>
    <mergeCell ref="E257:E258"/>
    <mergeCell ref="H293:H294"/>
    <mergeCell ref="D383:D384"/>
    <mergeCell ref="A347:A349"/>
    <mergeCell ref="A264:C264"/>
    <mergeCell ref="A382:A384"/>
    <mergeCell ref="G293:G294"/>
    <mergeCell ref="G383:G384"/>
    <mergeCell ref="C382:C384"/>
    <mergeCell ref="A380:D380"/>
    <mergeCell ref="A259:C259"/>
    <mergeCell ref="A287:C287"/>
    <mergeCell ref="A263:I263"/>
    <mergeCell ref="A1117:C1117"/>
    <mergeCell ref="A685:C685"/>
    <mergeCell ref="A1027:C1027"/>
    <mergeCell ref="A1078:D1078"/>
    <mergeCell ref="B1080:B1082"/>
    <mergeCell ref="A675:C675"/>
    <mergeCell ref="A678:C678"/>
    <mergeCell ref="A1077:C1077"/>
    <mergeCell ref="A1116:I1116"/>
    <mergeCell ref="A1090:I1090"/>
    <mergeCell ref="A1127:E1127"/>
    <mergeCell ref="A1122:D1122"/>
    <mergeCell ref="A1076:C1076"/>
    <mergeCell ref="A709:I709"/>
    <mergeCell ref="A758:C758"/>
    <mergeCell ref="A1079:I1079"/>
    <mergeCell ref="A1125:B1125"/>
    <mergeCell ref="A1121:C1121"/>
    <mergeCell ref="B1024:B1026"/>
    <mergeCell ref="A1071:C1071"/>
    <mergeCell ref="E1081:E1082"/>
    <mergeCell ref="A593:A595"/>
    <mergeCell ref="A773:C773"/>
    <mergeCell ref="I594:I595"/>
    <mergeCell ref="A619:I619"/>
    <mergeCell ref="A649:I649"/>
    <mergeCell ref="G594:G595"/>
    <mergeCell ref="H651:H652"/>
    <mergeCell ref="A620:C620"/>
    <mergeCell ref="A648:D648"/>
    <mergeCell ref="A750:C750"/>
    <mergeCell ref="F711:F712"/>
    <mergeCell ref="C650:C652"/>
    <mergeCell ref="E768:E769"/>
    <mergeCell ref="A647:C647"/>
    <mergeCell ref="A1098:C1098"/>
    <mergeCell ref="A1080:A1082"/>
    <mergeCell ref="A978:C978"/>
    <mergeCell ref="A833:C833"/>
    <mergeCell ref="A1013:I1013"/>
    <mergeCell ref="G651:G652"/>
    <mergeCell ref="E49:E50"/>
    <mergeCell ref="A646:C646"/>
    <mergeCell ref="D593:H593"/>
    <mergeCell ref="F594:F595"/>
    <mergeCell ref="E594:E595"/>
    <mergeCell ref="A128:C128"/>
    <mergeCell ref="A600:I600"/>
    <mergeCell ref="D500:H500"/>
    <mergeCell ref="A121:I121"/>
    <mergeCell ref="A254:D254"/>
    <mergeCell ref="A97:C97"/>
    <mergeCell ref="A175:A177"/>
    <mergeCell ref="D256:H256"/>
    <mergeCell ref="A280:I280"/>
    <mergeCell ref="A424:C424"/>
    <mergeCell ref="A114:I114"/>
    <mergeCell ref="A256:A258"/>
    <mergeCell ref="D257:D258"/>
    <mergeCell ref="I383:I384"/>
    <mergeCell ref="D5:H5"/>
    <mergeCell ref="A5:A7"/>
    <mergeCell ref="F6:F7"/>
    <mergeCell ref="A110:C110"/>
    <mergeCell ref="G6:G7"/>
    <mergeCell ref="G49:G50"/>
    <mergeCell ref="C48:C50"/>
    <mergeCell ref="A8:C8"/>
    <mergeCell ref="A34:C34"/>
    <mergeCell ref="A45:C45"/>
    <mergeCell ref="D6:D7"/>
    <mergeCell ref="D48:H48"/>
    <mergeCell ref="I49:I50"/>
    <mergeCell ref="F49:F50"/>
    <mergeCell ref="A46:D46"/>
    <mergeCell ref="A48:A50"/>
    <mergeCell ref="D49:D50"/>
    <mergeCell ref="I6:I7"/>
    <mergeCell ref="B5:B7"/>
    <mergeCell ref="A15:C15"/>
    <mergeCell ref="A1:I1"/>
    <mergeCell ref="A2:I2"/>
    <mergeCell ref="E6:E7"/>
    <mergeCell ref="A47:I47"/>
    <mergeCell ref="C5:C7"/>
    <mergeCell ref="A40:C40"/>
    <mergeCell ref="A3:K3"/>
    <mergeCell ref="H6:H7"/>
    <mergeCell ref="A4:I4"/>
    <mergeCell ref="A11:I11"/>
    <mergeCell ref="B48:B50"/>
    <mergeCell ref="A39:I39"/>
    <mergeCell ref="A78:I78"/>
    <mergeCell ref="A58:I58"/>
    <mergeCell ref="A173:D173"/>
    <mergeCell ref="A120:D120"/>
    <mergeCell ref="A118:C118"/>
    <mergeCell ref="A79:C79"/>
    <mergeCell ref="E123:E124"/>
    <mergeCell ref="A172:C172"/>
    <mergeCell ref="A252:C252"/>
    <mergeCell ref="G123:G124"/>
    <mergeCell ref="A184:I184"/>
    <mergeCell ref="A166:C166"/>
    <mergeCell ref="E176:E177"/>
    <mergeCell ref="A227:C227"/>
    <mergeCell ref="A242:C242"/>
    <mergeCell ref="A165:I165"/>
    <mergeCell ref="A232:I232"/>
    <mergeCell ref="A174:I174"/>
    <mergeCell ref="G1025:G1026"/>
    <mergeCell ref="F958:F959"/>
    <mergeCell ref="A1024:A1026"/>
    <mergeCell ref="A957:A959"/>
    <mergeCell ref="D1025:D1026"/>
    <mergeCell ref="A485:C485"/>
    <mergeCell ref="G711:G712"/>
    <mergeCell ref="A820:C820"/>
    <mergeCell ref="A635:C635"/>
    <mergeCell ref="F651:F652"/>
    <mergeCell ref="D957:H957"/>
    <mergeCell ref="A953:C953"/>
    <mergeCell ref="A944:C944"/>
    <mergeCell ref="D879:D880"/>
    <mergeCell ref="C957:C959"/>
    <mergeCell ref="G958:G959"/>
    <mergeCell ref="F879:F880"/>
    <mergeCell ref="G879:G880"/>
    <mergeCell ref="A894:I894"/>
    <mergeCell ref="H879:H880"/>
    <mergeCell ref="A1009:C1009"/>
    <mergeCell ref="I958:I959"/>
    <mergeCell ref="A955:D955"/>
    <mergeCell ref="A954:C954"/>
    <mergeCell ref="A274:C274"/>
    <mergeCell ref="A300:I300"/>
    <mergeCell ref="A497:C497"/>
    <mergeCell ref="H958:H959"/>
    <mergeCell ref="A344:C344"/>
    <mergeCell ref="F348:F349"/>
    <mergeCell ref="D293:D294"/>
    <mergeCell ref="C347:C349"/>
    <mergeCell ref="A288:D288"/>
    <mergeCell ref="A291:I291"/>
    <mergeCell ref="A345:D345"/>
    <mergeCell ref="B347:B349"/>
    <mergeCell ref="G348:G349"/>
    <mergeCell ref="I348:I349"/>
    <mergeCell ref="A358:C358"/>
    <mergeCell ref="A550:C550"/>
    <mergeCell ref="F556:F557"/>
    <mergeCell ref="F501:F502"/>
    <mergeCell ref="A379:C379"/>
    <mergeCell ref="A371:C371"/>
    <mergeCell ref="A419:C419"/>
    <mergeCell ref="A499:I499"/>
    <mergeCell ref="A477:C477"/>
    <mergeCell ref="E383:E384"/>
    <mergeCell ref="A350:C350"/>
    <mergeCell ref="F293:F294"/>
    <mergeCell ref="D347:H347"/>
    <mergeCell ref="A292:A294"/>
    <mergeCell ref="B292:B294"/>
    <mergeCell ref="A467:C467"/>
    <mergeCell ref="C292:C294"/>
    <mergeCell ref="A335:C335"/>
    <mergeCell ref="E348:E349"/>
    <mergeCell ref="A378:C378"/>
    <mergeCell ref="A707:C707"/>
    <mergeCell ref="E711:E712"/>
    <mergeCell ref="A708:D708"/>
    <mergeCell ref="H839:H840"/>
    <mergeCell ref="D711:D712"/>
    <mergeCell ref="C710:C712"/>
    <mergeCell ref="H711:H712"/>
    <mergeCell ref="A710:A712"/>
    <mergeCell ref="A834:D834"/>
    <mergeCell ref="D710:H710"/>
    <mergeCell ref="A493:C493"/>
    <mergeCell ref="D501:D502"/>
    <mergeCell ref="A498:D498"/>
    <mergeCell ref="C500:C502"/>
    <mergeCell ref="G501:G502"/>
    <mergeCell ref="C439:C441"/>
    <mergeCell ref="E501:E502"/>
    <mergeCell ref="G440:G441"/>
    <mergeCell ref="A439:A441"/>
    <mergeCell ref="A376:I376"/>
    <mergeCell ref="A561:I561"/>
    <mergeCell ref="A562:C562"/>
    <mergeCell ref="C555:C557"/>
    <mergeCell ref="G556:G557"/>
    <mergeCell ref="B555:B557"/>
    <mergeCell ref="D556:D557"/>
    <mergeCell ref="A381:I381"/>
    <mergeCell ref="B382:B384"/>
    <mergeCell ref="D382:H382"/>
    <mergeCell ref="A706:C706"/>
    <mergeCell ref="H594:H595"/>
    <mergeCell ref="B593:B595"/>
    <mergeCell ref="C593:C595"/>
    <mergeCell ref="D594:D595"/>
    <mergeCell ref="A449:C449"/>
    <mergeCell ref="B650:B652"/>
    <mergeCell ref="A650:A652"/>
    <mergeCell ref="E651:E652"/>
    <mergeCell ref="A591:D591"/>
    <mergeCell ref="A558:C558"/>
    <mergeCell ref="D650:H650"/>
    <mergeCell ref="A641:C641"/>
    <mergeCell ref="A588:I588"/>
    <mergeCell ref="A565:C565"/>
    <mergeCell ref="A590:C590"/>
    <mergeCell ref="A583:C583"/>
    <mergeCell ref="A545:C545"/>
    <mergeCell ref="I556:I557"/>
    <mergeCell ref="H348:H349"/>
    <mergeCell ref="A1126:I1126"/>
    <mergeCell ref="D651:D652"/>
    <mergeCell ref="D768:D769"/>
    <mergeCell ref="A551:D551"/>
    <mergeCell ref="B710:B712"/>
    <mergeCell ref="A448:I448"/>
    <mergeCell ref="A464:C464"/>
    <mergeCell ref="F383:F384"/>
    <mergeCell ref="A484:I484"/>
    <mergeCell ref="H556:H557"/>
    <mergeCell ref="E556:E557"/>
    <mergeCell ref="A500:A502"/>
    <mergeCell ref="A535:C535"/>
    <mergeCell ref="A513:I513"/>
    <mergeCell ref="H501:H502"/>
    <mergeCell ref="B500:B502"/>
    <mergeCell ref="A555:A557"/>
    <mergeCell ref="A12:C12"/>
    <mergeCell ref="A32:I32"/>
    <mergeCell ref="A104:I104"/>
    <mergeCell ref="A105:C105"/>
    <mergeCell ref="A195:I195"/>
    <mergeCell ref="I123:I124"/>
    <mergeCell ref="I176:I177"/>
    <mergeCell ref="A64:C64"/>
    <mergeCell ref="A119:C119"/>
    <mergeCell ref="B175:B177"/>
    <mergeCell ref="A914:C914"/>
    <mergeCell ref="A927:I927"/>
    <mergeCell ref="A339:I339"/>
    <mergeCell ref="A340:C340"/>
    <mergeCell ref="A356:I356"/>
    <mergeCell ref="A515:I515"/>
    <mergeCell ref="A541:C541"/>
    <mergeCell ref="A540:I540"/>
    <mergeCell ref="H383:H384"/>
    <mergeCell ref="D555:H555"/>
    <mergeCell ref="A247:I247"/>
    <mergeCell ref="A311:I311"/>
    <mergeCell ref="A267:C267"/>
    <mergeCell ref="B256:B258"/>
    <mergeCell ref="I257:I258"/>
    <mergeCell ref="I293:I294"/>
    <mergeCell ref="H257:H258"/>
    <mergeCell ref="E293:E294"/>
    <mergeCell ref="C256:C258"/>
    <mergeCell ref="G257:G258"/>
  </mergeCells>
  <phoneticPr fontId="6" type="noConversion"/>
  <pageMargins left="0.59055118110236227" right="7.874015748031496E-2" top="0.19685039370078741" bottom="0.19685039370078741" header="0.31496062992125984" footer="0.31496062992125984"/>
  <pageSetup paperSize="9" scale="70" orientation="landscape" r:id="rId1"/>
  <rowBreaks count="1" manualBreakCount="1">
    <brk id="10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E12" sqref="E12"/>
    </sheetView>
  </sheetViews>
  <sheetFormatPr defaultRowHeight="15" x14ac:dyDescent="0.25"/>
  <cols>
    <col min="1" max="1" width="30.28515625" customWidth="1"/>
    <col min="2" max="2" width="8.5703125" customWidth="1"/>
    <col min="3" max="3" width="23.140625" customWidth="1"/>
    <col min="4" max="4" width="7.28515625" customWidth="1"/>
    <col min="5" max="5" width="25.85546875" customWidth="1"/>
    <col min="6" max="6" width="10.140625" customWidth="1"/>
    <col min="7" max="7" width="25.85546875" customWidth="1"/>
    <col min="8" max="8" width="9.7109375" customWidth="1"/>
    <col min="9" max="9" width="20.7109375" customWidth="1"/>
    <col min="10" max="10" width="9" customWidth="1"/>
    <col min="11" max="11" width="20.7109375" customWidth="1"/>
    <col min="12" max="12" width="7.28515625" customWidth="1"/>
    <col min="13" max="13" width="20.7109375" customWidth="1"/>
    <col min="14" max="14" width="7.140625" customWidth="1"/>
    <col min="15" max="15" width="20.7109375" customWidth="1"/>
    <col min="16" max="16" width="8" customWidth="1"/>
    <col min="17" max="17" width="20.7109375" customWidth="1"/>
    <col min="18" max="18" width="6.7109375" customWidth="1"/>
    <col min="19" max="19" width="20.7109375" customWidth="1"/>
    <col min="20" max="20" width="7.85546875" customWidth="1"/>
  </cols>
  <sheetData>
    <row r="1" spans="1:21" x14ac:dyDescent="0.25">
      <c r="A1" t="s">
        <v>366</v>
      </c>
    </row>
    <row r="2" spans="1:21" s="509" customFormat="1" ht="18" customHeight="1" x14ac:dyDescent="0.25">
      <c r="A2" s="508" t="s">
        <v>72</v>
      </c>
      <c r="B2" s="508" t="s">
        <v>419</v>
      </c>
      <c r="C2" s="508" t="s">
        <v>73</v>
      </c>
      <c r="D2" s="508" t="s">
        <v>419</v>
      </c>
      <c r="E2" s="508" t="s">
        <v>74</v>
      </c>
      <c r="F2" s="508" t="s">
        <v>419</v>
      </c>
      <c r="G2" s="508" t="s">
        <v>420</v>
      </c>
      <c r="H2" s="508" t="s">
        <v>419</v>
      </c>
      <c r="I2" s="508" t="s">
        <v>83</v>
      </c>
      <c r="J2" s="508" t="s">
        <v>419</v>
      </c>
      <c r="K2" s="508" t="s">
        <v>84</v>
      </c>
      <c r="L2" s="508" t="s">
        <v>419</v>
      </c>
      <c r="M2" s="508" t="s">
        <v>85</v>
      </c>
      <c r="N2" s="508" t="s">
        <v>419</v>
      </c>
      <c r="O2" s="508" t="s">
        <v>86</v>
      </c>
      <c r="P2" s="508" t="s">
        <v>419</v>
      </c>
      <c r="Q2" s="508" t="s">
        <v>87</v>
      </c>
      <c r="R2" s="508" t="s">
        <v>419</v>
      </c>
      <c r="S2" s="508" t="s">
        <v>31</v>
      </c>
      <c r="T2" s="508" t="s">
        <v>419</v>
      </c>
      <c r="U2" s="2"/>
    </row>
    <row r="3" spans="1:21" s="509" customFormat="1" ht="18" customHeight="1" x14ac:dyDescent="0.25">
      <c r="A3" s="510" t="s">
        <v>421</v>
      </c>
      <c r="B3" s="510"/>
      <c r="C3" s="510" t="s">
        <v>421</v>
      </c>
      <c r="D3" s="511"/>
      <c r="E3" s="510" t="s">
        <v>421</v>
      </c>
      <c r="F3" s="511"/>
      <c r="G3" s="510" t="s">
        <v>421</v>
      </c>
      <c r="H3" s="512"/>
      <c r="I3" s="510" t="s">
        <v>421</v>
      </c>
      <c r="J3" s="511"/>
      <c r="K3" s="510" t="s">
        <v>421</v>
      </c>
      <c r="L3" s="512"/>
      <c r="M3" s="510" t="s">
        <v>421</v>
      </c>
      <c r="N3" s="512"/>
      <c r="O3" s="510" t="s">
        <v>421</v>
      </c>
      <c r="P3" s="512"/>
      <c r="Q3" s="510" t="s">
        <v>421</v>
      </c>
      <c r="R3" s="512"/>
      <c r="S3" s="510" t="s">
        <v>421</v>
      </c>
      <c r="T3" s="512"/>
      <c r="U3" s="2"/>
    </row>
    <row r="4" spans="1:21" s="509" customFormat="1" ht="25.5" customHeight="1" x14ac:dyDescent="0.25">
      <c r="A4" s="513" t="str">
        <f>меню!A8</f>
        <v xml:space="preserve">Бутерброд с маслом </v>
      </c>
      <c r="B4" s="514" t="str">
        <f>меню!D8</f>
        <v>17/5</v>
      </c>
      <c r="C4" s="513" t="str">
        <f>меню!A51</f>
        <v xml:space="preserve">Нарезка из отварной свеклы  с сыром </v>
      </c>
      <c r="D4" s="517">
        <f>меню!D51</f>
        <v>59.999999999999993</v>
      </c>
      <c r="E4" s="513" t="str">
        <f>меню!A125</f>
        <v xml:space="preserve">Бутерброд с  сыром </v>
      </c>
      <c r="F4" s="514" t="str">
        <f>меню!D125</f>
        <v>20/10</v>
      </c>
      <c r="G4" s="513" t="str">
        <f>меню!A178</f>
        <v xml:space="preserve">Нарезка из свежих огурцов с маслом </v>
      </c>
      <c r="H4" s="517">
        <f>меню!D178</f>
        <v>60</v>
      </c>
      <c r="I4" s="515" t="str">
        <f>меню!A259</f>
        <v xml:space="preserve">Бутерброд с маслом и повидлом </v>
      </c>
      <c r="J4" s="514" t="str">
        <f>меню!D259</f>
        <v>16/5/15</v>
      </c>
      <c r="K4" s="513" t="str">
        <f>меню!A295</f>
        <v xml:space="preserve">Горячий бутерброд с сыром  </v>
      </c>
      <c r="L4" s="514" t="str">
        <f>меню!D295</f>
        <v>25/15</v>
      </c>
      <c r="M4" s="513" t="str">
        <f>меню!A350</f>
        <v xml:space="preserve">Слойка с сахаром </v>
      </c>
      <c r="N4" s="517">
        <f>меню!D350</f>
        <v>50</v>
      </c>
      <c r="O4" s="513" t="str">
        <f>меню!A385</f>
        <v xml:space="preserve">Нарезка из отварной свеклы </v>
      </c>
      <c r="P4" s="517">
        <f>меню!D385</f>
        <v>60</v>
      </c>
      <c r="Q4" s="513" t="str">
        <f>меню!A442</f>
        <v xml:space="preserve">Нарезка из свежих огурцов с маслом </v>
      </c>
      <c r="R4" s="517">
        <f>меню!D442</f>
        <v>60</v>
      </c>
      <c r="S4" s="513" t="str">
        <f>меню!A503</f>
        <v xml:space="preserve">Салат из белокачанной капусты с морковью до 1.03 </v>
      </c>
      <c r="T4" s="516">
        <f>меню!D503</f>
        <v>60</v>
      </c>
      <c r="U4" s="2"/>
    </row>
    <row r="5" spans="1:21" s="509" customFormat="1" ht="24" customHeight="1" x14ac:dyDescent="0.25">
      <c r="A5" s="513" t="s">
        <v>47</v>
      </c>
      <c r="B5" s="516"/>
      <c r="C5" s="519" t="s">
        <v>47</v>
      </c>
      <c r="D5" s="531"/>
      <c r="E5" s="513" t="str">
        <f>меню!A128</f>
        <v xml:space="preserve"> Борщ с мясом и сметаной   </v>
      </c>
      <c r="F5" s="513" t="str">
        <f>меню!D128</f>
        <v>250/18/5</v>
      </c>
      <c r="G5" s="515" t="s">
        <v>47</v>
      </c>
      <c r="H5" s="516"/>
      <c r="I5" s="513" t="s">
        <v>47</v>
      </c>
      <c r="J5" s="516"/>
      <c r="K5" s="513" t="str">
        <f>меню!A298</f>
        <v xml:space="preserve">Кукуруза консервированная </v>
      </c>
      <c r="L5" s="517">
        <f>меню!D298</f>
        <v>60</v>
      </c>
      <c r="M5" s="513" t="s">
        <v>47</v>
      </c>
      <c r="N5" s="516"/>
      <c r="O5" s="515" t="s">
        <v>47</v>
      </c>
      <c r="P5" s="516"/>
      <c r="Q5" s="518" t="s">
        <v>47</v>
      </c>
      <c r="R5" s="516"/>
      <c r="S5" s="515" t="s">
        <v>47</v>
      </c>
      <c r="T5" s="516"/>
      <c r="U5" s="2"/>
    </row>
    <row r="6" spans="1:21" s="509" customFormat="1" ht="24" customHeight="1" x14ac:dyDescent="0.25">
      <c r="A6" s="513" t="str">
        <f>меню!A12</f>
        <v>Бутерброд с джемом</v>
      </c>
      <c r="B6" s="514" t="str">
        <f>меню!D12</f>
        <v>17/15</v>
      </c>
      <c r="C6" s="513" t="str">
        <f>меню!A59</f>
        <v>Нарезка из свежих помидор с маслом</v>
      </c>
      <c r="D6" s="517">
        <f>меню!D59</f>
        <v>60</v>
      </c>
      <c r="E6" s="513" t="str">
        <f>меню!A149</f>
        <v>Пирог Царский</v>
      </c>
      <c r="F6" s="516">
        <f>меню!D149</f>
        <v>80</v>
      </c>
      <c r="G6" s="513" t="str">
        <f>меню!A185</f>
        <v xml:space="preserve">Салат из белокачанной капусты с морковью до 1.03 </v>
      </c>
      <c r="H6" s="516">
        <f>меню!D185</f>
        <v>60</v>
      </c>
      <c r="I6" s="513" t="str">
        <f>меню!A264</f>
        <v>Бутерброд с джемом</v>
      </c>
      <c r="J6" s="514" t="str">
        <f>меню!D264</f>
        <v>17/15</v>
      </c>
      <c r="K6" s="513" t="s">
        <v>47</v>
      </c>
      <c r="L6" s="516"/>
      <c r="M6" s="513" t="str">
        <f>меню!A357</f>
        <v>Булочка пром.производства</v>
      </c>
      <c r="N6" s="517">
        <f>меню!D357</f>
        <v>50</v>
      </c>
      <c r="O6" s="513" t="str">
        <f>меню!A391</f>
        <v>Нарезка из свежих помидор с маслом</v>
      </c>
      <c r="P6" s="517">
        <f>меню!D391</f>
        <v>60</v>
      </c>
      <c r="Q6" s="513" t="str">
        <f>меню!A449</f>
        <v xml:space="preserve">Винегрет овощной </v>
      </c>
      <c r="R6" s="516">
        <f>меню!D449</f>
        <v>60</v>
      </c>
      <c r="S6" s="513" t="str">
        <f>меню!A514</f>
        <v xml:space="preserve">Овощи консервированные без уксуса (огурцы) </v>
      </c>
      <c r="T6" s="516">
        <f>меню!D514</f>
        <v>60</v>
      </c>
      <c r="U6" s="2"/>
    </row>
    <row r="7" spans="1:21" s="509" customFormat="1" ht="27" customHeight="1" x14ac:dyDescent="0.25">
      <c r="A7" s="513" t="str">
        <f>меню!A15</f>
        <v>Каша жидкая молочная  рисовая</v>
      </c>
      <c r="B7" s="514" t="str">
        <f>меню!D15</f>
        <v>200</v>
      </c>
      <c r="C7" s="513" t="str">
        <f>меню!A64</f>
        <v xml:space="preserve">Котлета по-хлыновски с соусом сметанно- томатным </v>
      </c>
      <c r="D7" s="514" t="str">
        <f>меню!D64</f>
        <v>90/30</v>
      </c>
      <c r="E7" s="513" t="str">
        <f>меню!A160</f>
        <v xml:space="preserve">Чай с молоком и сахаром  </v>
      </c>
      <c r="F7" s="514">
        <f>меню!D160</f>
        <v>200</v>
      </c>
      <c r="G7" s="513" t="s">
        <v>47</v>
      </c>
      <c r="H7" s="516"/>
      <c r="I7" s="513" t="str">
        <f>меню!A267</f>
        <v xml:space="preserve">Омлет натуральный </v>
      </c>
      <c r="J7" s="517">
        <f>меню!D267</f>
        <v>150</v>
      </c>
      <c r="K7" s="513" t="str">
        <f>меню!A301</f>
        <v>Салат из белокачанной капусты с морковью / до 1.03</v>
      </c>
      <c r="L7" s="516">
        <f>меню!D301</f>
        <v>60</v>
      </c>
      <c r="M7" s="513" t="str">
        <f>меню!A358</f>
        <v xml:space="preserve">Плов с мясом </v>
      </c>
      <c r="N7" s="514" t="str">
        <f>меню!D358</f>
        <v>200</v>
      </c>
      <c r="O7" s="513" t="str">
        <f>меню!A397</f>
        <v>Сердце говяжье в соусе</v>
      </c>
      <c r="P7" s="516">
        <f>меню!D397</f>
        <v>90</v>
      </c>
      <c r="Q7" s="513" t="str">
        <f>меню!A467</f>
        <v>Рыба запеченая под овощами</v>
      </c>
      <c r="R7" s="517">
        <f>меню!D467</f>
        <v>90</v>
      </c>
      <c r="S7" s="515" t="s">
        <v>47</v>
      </c>
      <c r="T7" s="516"/>
      <c r="U7" s="2"/>
    </row>
    <row r="8" spans="1:21" s="509" customFormat="1" ht="27.75" customHeight="1" x14ac:dyDescent="0.25">
      <c r="A8" s="521" t="str">
        <f>меню!A22</f>
        <v>Запеканка творожная со сгущеным молоком</v>
      </c>
      <c r="B8" s="514" t="str">
        <f>меню!D22</f>
        <v>100/20</v>
      </c>
      <c r="C8" s="515" t="s">
        <v>47</v>
      </c>
      <c r="D8" s="516"/>
      <c r="E8" s="515" t="s">
        <v>47</v>
      </c>
      <c r="F8" s="516"/>
      <c r="G8" s="513" t="str">
        <f>меню!A196</f>
        <v>Салат овощной</v>
      </c>
      <c r="H8" s="514" t="str">
        <f>меню!D196</f>
        <v>60</v>
      </c>
      <c r="I8" s="513" t="str">
        <f>меню!A274</f>
        <v xml:space="preserve">Какао с молоком </v>
      </c>
      <c r="J8" s="514" t="str">
        <f>меню!D274</f>
        <v>200</v>
      </c>
      <c r="K8" s="513" t="s">
        <v>47</v>
      </c>
      <c r="L8" s="516"/>
      <c r="M8" s="513" t="str">
        <f>меню!A371</f>
        <v xml:space="preserve">Чай с лимоном </v>
      </c>
      <c r="N8" s="514" t="str">
        <f>меню!D371</f>
        <v>200/2</v>
      </c>
      <c r="O8" s="515" t="s">
        <v>47</v>
      </c>
      <c r="P8" s="516"/>
      <c r="Q8" s="513" t="str">
        <f>меню!A477</f>
        <v xml:space="preserve">Пюре картофельное </v>
      </c>
      <c r="R8" s="514">
        <f>меню!D477</f>
        <v>150</v>
      </c>
      <c r="S8" s="513" t="str">
        <f>меню!A516</f>
        <v>Яйцо отварное с зеленым горошком</v>
      </c>
      <c r="T8" s="516">
        <f>меню!D516</f>
        <v>60</v>
      </c>
      <c r="U8" s="2"/>
    </row>
    <row r="9" spans="1:21" s="509" customFormat="1" ht="41.25" customHeight="1" x14ac:dyDescent="0.25">
      <c r="A9" s="515" t="s">
        <v>47</v>
      </c>
      <c r="B9" s="516"/>
      <c r="C9" s="513" t="str">
        <f>меню!A79</f>
        <v>Тефтели рыбные</v>
      </c>
      <c r="D9" s="514" t="str">
        <f>меню!D79</f>
        <v>90</v>
      </c>
      <c r="E9" s="513" t="str">
        <f>меню!A166</f>
        <v xml:space="preserve">Кофейный напиток </v>
      </c>
      <c r="F9" s="514">
        <f>меню!D166</f>
        <v>200</v>
      </c>
      <c r="G9" s="513" t="str">
        <f>меню!A207</f>
        <v xml:space="preserve">Бефстроганов </v>
      </c>
      <c r="H9" s="516">
        <f>меню!D207</f>
        <v>90</v>
      </c>
      <c r="I9" s="515" t="str">
        <f>меню!A286</f>
        <v>Фрукт (посчитана средняя пищевая ценность - яблоко, апельсин, груша, мандарин, банан)</v>
      </c>
      <c r="J9" s="514" t="str">
        <f>меню!D286</f>
        <v>130</v>
      </c>
      <c r="K9" s="513" t="str">
        <f>меню!A312</f>
        <v xml:space="preserve">Салат Здоровье  </v>
      </c>
      <c r="L9" s="517">
        <f>меню!D312</f>
        <v>60.435779816513758</v>
      </c>
      <c r="M9" s="513" t="s">
        <v>47</v>
      </c>
      <c r="N9" s="516"/>
      <c r="O9" s="513" t="str">
        <f>меню!A410</f>
        <v>Печень по строгановски</v>
      </c>
      <c r="P9" s="516">
        <f>меню!D410</f>
        <v>90</v>
      </c>
      <c r="Q9" s="513" t="s">
        <v>47</v>
      </c>
      <c r="R9" s="516"/>
      <c r="S9" s="513" t="str">
        <f>меню!A519</f>
        <v xml:space="preserve">Фрикадельки в соусе </v>
      </c>
      <c r="T9" s="516" t="str">
        <f>меню!D519</f>
        <v>90/30</v>
      </c>
      <c r="U9" s="2"/>
    </row>
    <row r="10" spans="1:21" s="509" customFormat="1" ht="42.75" customHeight="1" x14ac:dyDescent="0.25">
      <c r="A10" s="523" t="str">
        <f>меню!A33</f>
        <v>Сырники творожные со сгущеным молоком пром. произ-ва</v>
      </c>
      <c r="B10" s="529" t="str">
        <f>меню!D33</f>
        <v>100 /20</v>
      </c>
      <c r="C10" s="513" t="str">
        <f>меню!A97</f>
        <v xml:space="preserve">Пюре картофельное </v>
      </c>
      <c r="D10" s="514">
        <f>меню!D97</f>
        <v>150</v>
      </c>
      <c r="E10" s="513" t="str">
        <f>меню!A172</f>
        <v>Хлеб ржаной или хлеб ржаной с содержанием витаминов и минералов</v>
      </c>
      <c r="F10" s="514" t="str">
        <f>меню!D172</f>
        <v>25</v>
      </c>
      <c r="G10" s="513" t="s">
        <v>47</v>
      </c>
      <c r="H10" s="516"/>
      <c r="I10" s="513" t="str">
        <f>меню!A287</f>
        <v>Хлеб ржаной или хлеб ржаной с содержанием витаминов и минералов</v>
      </c>
      <c r="J10" s="514" t="str">
        <f>меню!D287</f>
        <v>25</v>
      </c>
      <c r="K10" s="515" t="str">
        <f>меню!A321</f>
        <v>Гречка по -купечески</v>
      </c>
      <c r="L10" s="517">
        <f>меню!D321</f>
        <v>200</v>
      </c>
      <c r="M10" s="513" t="str">
        <f>меню!A377</f>
        <v>Кисломолочный напиток "Снежок" 2,5%</v>
      </c>
      <c r="N10" s="517">
        <f>меню!D377</f>
        <v>200</v>
      </c>
      <c r="O10" s="513" t="str">
        <f>меню!A419</f>
        <v xml:space="preserve">Макароны отварные </v>
      </c>
      <c r="P10" s="517">
        <f>меню!D419</f>
        <v>150</v>
      </c>
      <c r="Q10" s="513" t="str">
        <f>меню!A485</f>
        <v>Рис припущенный  ( 305-2011)</v>
      </c>
      <c r="R10" s="516">
        <f>меню!D485</f>
        <v>150</v>
      </c>
      <c r="S10" s="513" t="str">
        <f>меню!A535</f>
        <v xml:space="preserve">Гречка рассыпчатая </v>
      </c>
      <c r="T10" s="517">
        <f>меню!D535</f>
        <v>150</v>
      </c>
      <c r="U10" s="2"/>
    </row>
    <row r="11" spans="1:21" ht="34.5" customHeight="1" x14ac:dyDescent="0.25">
      <c r="A11" s="521" t="str">
        <f>меню!A34</f>
        <v xml:space="preserve">Чай с лимоном </v>
      </c>
      <c r="B11" s="526" t="str">
        <f>меню!D34</f>
        <v>200/2</v>
      </c>
      <c r="C11" s="521" t="s">
        <v>47</v>
      </c>
      <c r="D11" s="525"/>
      <c r="E11" s="521"/>
      <c r="F11" s="525"/>
      <c r="G11" s="521" t="str">
        <f>меню!A218</f>
        <v>Печень по строгановски</v>
      </c>
      <c r="H11" s="525">
        <f>меню!D218</f>
        <v>90</v>
      </c>
      <c r="I11" s="523"/>
      <c r="J11" s="525"/>
      <c r="K11" s="521" t="str">
        <f>меню!A335</f>
        <v xml:space="preserve">Чай с сахаром </v>
      </c>
      <c r="L11" s="522">
        <f>меню!D335</f>
        <v>200</v>
      </c>
      <c r="M11" s="524" t="str">
        <f>меню!A378</f>
        <v>Хлеб ржаной или хлеб пшеничный с содержанием витаминов и минералов</v>
      </c>
      <c r="N11" s="526" t="str">
        <f>меню!D378</f>
        <v>20</v>
      </c>
      <c r="O11" s="521" t="str">
        <f>меню!A424</f>
        <v xml:space="preserve">Кофейный напиток </v>
      </c>
      <c r="P11" s="526">
        <f>меню!D424</f>
        <v>200</v>
      </c>
      <c r="Q11" s="521" t="str">
        <f>меню!A488</f>
        <v xml:space="preserve">Соус томатный </v>
      </c>
      <c r="R11" s="522">
        <f>меню!D488</f>
        <v>30</v>
      </c>
      <c r="S11" s="521" t="str">
        <f>меню!A541</f>
        <v xml:space="preserve">Компот из яблок +Витамин С                                                                                                   </v>
      </c>
      <c r="T11" s="522">
        <f>меню!D541</f>
        <v>200</v>
      </c>
      <c r="U11" s="520"/>
    </row>
    <row r="12" spans="1:21" ht="36" customHeight="1" x14ac:dyDescent="0.25">
      <c r="A12" s="521" t="s">
        <v>47</v>
      </c>
      <c r="B12" s="525"/>
      <c r="C12" s="521" t="str">
        <f>меню!A105</f>
        <v xml:space="preserve">Гречка рассыпчатая </v>
      </c>
      <c r="D12" s="522">
        <f>меню!D105</f>
        <v>150</v>
      </c>
      <c r="E12" s="521"/>
      <c r="F12" s="525"/>
      <c r="G12" s="521" t="str">
        <f>меню!A227</f>
        <v xml:space="preserve">Макароны отварные </v>
      </c>
      <c r="H12" s="522">
        <f>меню!D227</f>
        <v>150</v>
      </c>
      <c r="I12" s="523"/>
      <c r="J12" s="525"/>
      <c r="K12" s="521" t="s">
        <v>47</v>
      </c>
      <c r="L12" s="525"/>
      <c r="M12" s="524" t="str">
        <f>меню!A379</f>
        <v>Хлеб пшеничный или хлеб ржаной с содержанием витаминов и минералов</v>
      </c>
      <c r="N12" s="526" t="str">
        <f>меню!D379</f>
        <v>30</v>
      </c>
      <c r="O12" s="521" t="s">
        <v>47</v>
      </c>
      <c r="P12" s="525"/>
      <c r="Q12" s="521" t="str">
        <f>меню!A493</f>
        <v xml:space="preserve">Чай с сахаром </v>
      </c>
      <c r="R12" s="526">
        <f>меню!D493</f>
        <v>200</v>
      </c>
      <c r="S12" s="521" t="s">
        <v>47</v>
      </c>
      <c r="T12" s="525"/>
      <c r="U12" s="520"/>
    </row>
    <row r="13" spans="1:21" ht="45" customHeight="1" x14ac:dyDescent="0.25">
      <c r="A13" s="521" t="str">
        <f>меню!A40</f>
        <v xml:space="preserve">Чай с лимоном и апельсином  "Цитрусовый заряд"   </v>
      </c>
      <c r="B13" s="525" t="str">
        <f>меню!D40</f>
        <v>200/20/10</v>
      </c>
      <c r="C13" s="521" t="str">
        <f>меню!A110</f>
        <v>Компот из сухофруктов +Витамин С</v>
      </c>
      <c r="D13" s="522">
        <f>меню!D110</f>
        <v>200</v>
      </c>
      <c r="E13" s="521"/>
      <c r="F13" s="525"/>
      <c r="G13" s="521" t="s">
        <v>47</v>
      </c>
      <c r="H13" s="525"/>
      <c r="I13" s="521"/>
      <c r="J13" s="525"/>
      <c r="K13" s="521" t="str">
        <f>меню!A340</f>
        <v xml:space="preserve">Компот из яблок +Витамин С                                                                                                   </v>
      </c>
      <c r="L13" s="522">
        <f>меню!D340</f>
        <v>200</v>
      </c>
      <c r="M13" s="524"/>
      <c r="N13" s="525"/>
      <c r="O13" s="521" t="str">
        <f>меню!A430</f>
        <v xml:space="preserve">Чай с молоком и сахаром </v>
      </c>
      <c r="P13" s="526">
        <f>меню!D430</f>
        <v>200</v>
      </c>
      <c r="Q13" s="521" t="str">
        <f>меню!A497</f>
        <v>Хлеб ржаной или хлеб ржаной с содержанием витаминов и минералов</v>
      </c>
      <c r="R13" s="526" t="str">
        <f>меню!D497</f>
        <v>40</v>
      </c>
      <c r="S13" s="521" t="str">
        <f>меню!A545</f>
        <v xml:space="preserve">Чай с сахаром </v>
      </c>
      <c r="T13" s="526">
        <f>меню!D545</f>
        <v>200</v>
      </c>
      <c r="U13" s="520"/>
    </row>
    <row r="14" spans="1:21" ht="33.75" customHeight="1" x14ac:dyDescent="0.25">
      <c r="A14" s="521" t="str">
        <f>меню!A45</f>
        <v>Хлеб ржаной или хлеб ржаной с содержанием витаминов и минералов</v>
      </c>
      <c r="B14" s="526" t="str">
        <f>меню!D45</f>
        <v>25</v>
      </c>
      <c r="C14" s="523" t="s">
        <v>47</v>
      </c>
      <c r="D14" s="525"/>
      <c r="E14" s="521"/>
      <c r="F14" s="525"/>
      <c r="G14" s="521" t="str">
        <f>меню!A233</f>
        <v xml:space="preserve">Капуста тушеная </v>
      </c>
      <c r="H14" s="525">
        <f>меню!D233</f>
        <v>150</v>
      </c>
      <c r="I14" s="521"/>
      <c r="J14" s="522"/>
      <c r="K14" s="521" t="str">
        <f>меню!A344</f>
        <v>Хлеб ржаной или хлеб ржаной с содержанием витаминов и минералов</v>
      </c>
      <c r="L14" s="526" t="str">
        <f>меню!D344</f>
        <v>50</v>
      </c>
      <c r="M14" s="521"/>
      <c r="N14" s="525"/>
      <c r="O14" s="521" t="str">
        <f>меню!A435</f>
        <v>Хлеб ржаной или хлеб ржаной с содержанием витаминов и минералов</v>
      </c>
      <c r="P14" s="526" t="str">
        <f>меню!D435</f>
        <v>20</v>
      </c>
      <c r="Q14" s="523"/>
      <c r="R14" s="525"/>
      <c r="S14" s="521" t="str">
        <f>меню!A549</f>
        <v>Хлеб ржаной или хлеб ржаной с содержанием витаминов и минералов</v>
      </c>
      <c r="T14" s="526" t="str">
        <f>меню!D549</f>
        <v>20</v>
      </c>
      <c r="U14" s="520"/>
    </row>
    <row r="15" spans="1:21" ht="37.5" customHeight="1" x14ac:dyDescent="0.25">
      <c r="A15" s="521"/>
      <c r="B15" s="525"/>
      <c r="C15" s="521" t="str">
        <f>меню!A115</f>
        <v>Напиток Витаминизированый "Витошка"</v>
      </c>
      <c r="D15" s="522" t="str">
        <f>меню!D115</f>
        <v>200</v>
      </c>
      <c r="E15" s="523"/>
      <c r="F15" s="522"/>
      <c r="G15" s="521" t="str">
        <f>меню!A242</f>
        <v xml:space="preserve">Чай с лимоном и апельсином  "Цитрусовый заряд"   </v>
      </c>
      <c r="H15" s="525" t="str">
        <f>меню!D242</f>
        <v>200/20/10</v>
      </c>
      <c r="I15" s="523"/>
      <c r="J15" s="522"/>
      <c r="K15" s="521"/>
      <c r="L15" s="525"/>
      <c r="M15" s="521"/>
      <c r="N15" s="526"/>
      <c r="O15" s="521" t="str">
        <f>меню!A436</f>
        <v>Хлеб пшеничный или хлеб пшеничный с содержанием витаминов и минералов</v>
      </c>
      <c r="P15" s="526" t="str">
        <f>меню!D436</f>
        <v>40</v>
      </c>
      <c r="Q15" s="527"/>
      <c r="R15" s="522"/>
      <c r="S15" s="521" t="str">
        <f>меню!A550</f>
        <v>Хлеб пшеничный или хлеб ржаной с содержанием витаминов и минералов</v>
      </c>
      <c r="T15" s="526" t="str">
        <f>меню!D550</f>
        <v>25</v>
      </c>
      <c r="U15" s="520"/>
    </row>
    <row r="16" spans="1:21" ht="36.75" customHeight="1" x14ac:dyDescent="0.25">
      <c r="A16" s="521"/>
      <c r="B16" s="522"/>
      <c r="C16" s="535" t="str">
        <f>меню!A118</f>
        <v>Хлеб ржаной или хлеб ржаной с содержанием витаминов и минералов</v>
      </c>
      <c r="D16" s="536" t="str">
        <f>меню!D118</f>
        <v>20</v>
      </c>
      <c r="E16" s="532"/>
      <c r="F16" s="533"/>
      <c r="G16" s="521" t="s">
        <v>47</v>
      </c>
      <c r="H16" s="525"/>
      <c r="I16" s="521"/>
      <c r="J16" s="522"/>
      <c r="K16" s="521"/>
      <c r="L16" s="525"/>
      <c r="M16" s="523"/>
      <c r="N16" s="525"/>
      <c r="O16" s="521"/>
      <c r="P16" s="525"/>
      <c r="Q16" s="521"/>
      <c r="R16" s="525"/>
      <c r="S16" s="523"/>
      <c r="T16" s="525"/>
      <c r="U16" s="520"/>
    </row>
    <row r="17" spans="1:21" ht="40.5" customHeight="1" x14ac:dyDescent="0.25">
      <c r="A17" s="521"/>
      <c r="B17" s="522"/>
      <c r="C17" s="535" t="str">
        <f>меню!A119</f>
        <v>Хлеб пшеничный или хлеб пшеничный с содержанием витаминов и минералов</v>
      </c>
      <c r="D17" s="536" t="str">
        <f>меню!D119</f>
        <v>30</v>
      </c>
      <c r="E17" s="534"/>
      <c r="F17" s="534"/>
      <c r="G17" s="521" t="str">
        <f>меню!A248</f>
        <v xml:space="preserve">Отвар из шиповника </v>
      </c>
      <c r="H17" s="522">
        <f>меню!D248</f>
        <v>200</v>
      </c>
      <c r="I17" s="521"/>
      <c r="J17" s="522"/>
      <c r="K17" s="521"/>
      <c r="L17" s="522"/>
      <c r="M17" s="523"/>
      <c r="N17" s="525"/>
      <c r="O17" s="521"/>
      <c r="P17" s="525"/>
      <c r="Q17" s="523"/>
      <c r="R17" s="525"/>
      <c r="S17" s="523"/>
      <c r="T17" s="525"/>
      <c r="U17" s="520"/>
    </row>
    <row r="18" spans="1:21" ht="34.5" customHeight="1" x14ac:dyDescent="0.25">
      <c r="A18" s="521"/>
      <c r="B18" s="522"/>
      <c r="C18" s="521"/>
      <c r="D18" s="522"/>
      <c r="E18" s="528"/>
      <c r="F18" s="528"/>
      <c r="G18" s="521" t="str">
        <f>меню!A252</f>
        <v>Хлеб ржаной или хлеб ржаной с содержанием витаминов и минералов</v>
      </c>
      <c r="H18" s="526" t="str">
        <f>меню!D252</f>
        <v>20</v>
      </c>
      <c r="I18" s="521"/>
      <c r="J18" s="522"/>
      <c r="K18" s="521"/>
      <c r="L18" s="522"/>
      <c r="M18" s="521"/>
      <c r="N18" s="525"/>
      <c r="O18" s="521"/>
      <c r="P18" s="522"/>
      <c r="Q18" s="521"/>
      <c r="R18" s="525"/>
      <c r="S18" s="523"/>
      <c r="T18" s="525"/>
      <c r="U18" s="520"/>
    </row>
    <row r="19" spans="1:21" ht="22.5" customHeight="1" x14ac:dyDescent="0.25">
      <c r="A19" s="521"/>
      <c r="B19" s="522"/>
      <c r="C19" s="521"/>
      <c r="D19" s="522"/>
      <c r="E19" s="521"/>
      <c r="F19" s="522"/>
      <c r="G19" s="521" t="str">
        <f>меню!A253</f>
        <v>Хлеб пшеничный или хлеб пшеничный с содержанием витаминов и минералов</v>
      </c>
      <c r="H19" s="526" t="str">
        <f>меню!D253</f>
        <v>40</v>
      </c>
      <c r="I19" s="521"/>
      <c r="J19" s="522"/>
      <c r="K19" s="521"/>
      <c r="L19" s="522"/>
      <c r="M19" s="523"/>
      <c r="N19" s="525"/>
      <c r="O19" s="521"/>
      <c r="P19" s="522"/>
      <c r="Q19" s="521"/>
      <c r="R19" s="526"/>
      <c r="S19" s="521"/>
      <c r="T19" s="522"/>
      <c r="U19" s="520"/>
    </row>
    <row r="20" spans="1:21" x14ac:dyDescent="0.25">
      <c r="A20" s="528"/>
      <c r="B20" s="528"/>
      <c r="C20" s="528"/>
      <c r="D20" s="528"/>
      <c r="E20" s="528"/>
      <c r="F20" s="528"/>
      <c r="G20" s="521"/>
      <c r="H20" s="522"/>
      <c r="I20" s="523"/>
      <c r="J20" s="522"/>
      <c r="K20" s="523"/>
      <c r="L20" s="522"/>
      <c r="M20" s="521"/>
      <c r="N20" s="522"/>
      <c r="O20" s="521"/>
      <c r="P20" s="522"/>
      <c r="Q20" s="521"/>
      <c r="R20" s="522"/>
      <c r="S20" s="521"/>
      <c r="T20" s="522"/>
      <c r="U20" s="520"/>
    </row>
    <row r="21" spans="1:21" x14ac:dyDescent="0.25">
      <c r="A21" s="520"/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30"/>
      <c r="M21" s="520"/>
      <c r="N21" s="520"/>
      <c r="O21" s="520"/>
      <c r="P21" s="520"/>
      <c r="Q21" s="520"/>
      <c r="R21" s="520"/>
      <c r="S21" s="520"/>
      <c r="T21" s="520"/>
      <c r="U21" s="520"/>
    </row>
    <row r="22" spans="1:21" x14ac:dyDescent="0.25">
      <c r="A22" s="520"/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30"/>
      <c r="M22" s="520"/>
      <c r="N22" s="520"/>
      <c r="O22" s="520"/>
      <c r="P22" s="520"/>
      <c r="Q22" s="520"/>
      <c r="R22" s="520"/>
      <c r="S22" s="520"/>
      <c r="T22" s="520"/>
      <c r="U22" s="520"/>
    </row>
    <row r="23" spans="1:21" ht="15" customHeight="1" x14ac:dyDescent="0.25">
      <c r="A23" s="508" t="s">
        <v>92</v>
      </c>
      <c r="B23" s="508" t="s">
        <v>419</v>
      </c>
      <c r="C23" s="508" t="s">
        <v>93</v>
      </c>
      <c r="D23" s="508" t="s">
        <v>419</v>
      </c>
      <c r="E23" s="508" t="s">
        <v>96</v>
      </c>
      <c r="F23" s="508" t="s">
        <v>419</v>
      </c>
      <c r="G23" s="508" t="s">
        <v>94</v>
      </c>
      <c r="H23" s="508" t="s">
        <v>419</v>
      </c>
      <c r="I23" s="508" t="s">
        <v>95</v>
      </c>
      <c r="J23" s="508" t="s">
        <v>419</v>
      </c>
      <c r="K23" s="508" t="s">
        <v>102</v>
      </c>
      <c r="L23" s="508" t="s">
        <v>419</v>
      </c>
      <c r="M23" s="508" t="s">
        <v>103</v>
      </c>
      <c r="N23" s="508" t="s">
        <v>419</v>
      </c>
      <c r="O23" s="508" t="s">
        <v>107</v>
      </c>
      <c r="P23" s="508" t="s">
        <v>419</v>
      </c>
      <c r="Q23" s="508" t="s">
        <v>106</v>
      </c>
      <c r="R23" s="508"/>
      <c r="S23" s="508" t="s">
        <v>44</v>
      </c>
      <c r="T23" s="508" t="s">
        <v>419</v>
      </c>
      <c r="U23" s="520"/>
    </row>
    <row r="24" spans="1:21" ht="15" customHeight="1" x14ac:dyDescent="0.25">
      <c r="A24" s="510" t="s">
        <v>421</v>
      </c>
      <c r="B24" s="510"/>
      <c r="C24" s="510" t="s">
        <v>421</v>
      </c>
      <c r="D24" s="511"/>
      <c r="E24" s="510" t="s">
        <v>421</v>
      </c>
      <c r="F24" s="511"/>
      <c r="G24" s="510" t="s">
        <v>421</v>
      </c>
      <c r="H24" s="512"/>
      <c r="I24" s="510" t="s">
        <v>421</v>
      </c>
      <c r="J24" s="511"/>
      <c r="K24" s="510" t="s">
        <v>421</v>
      </c>
      <c r="L24" s="512"/>
      <c r="M24" s="510" t="s">
        <v>421</v>
      </c>
      <c r="N24" s="512"/>
      <c r="O24" s="510" t="s">
        <v>421</v>
      </c>
      <c r="P24" s="512"/>
      <c r="Q24" s="510" t="s">
        <v>421</v>
      </c>
      <c r="R24" s="512"/>
      <c r="S24" s="510" t="s">
        <v>421</v>
      </c>
      <c r="T24" s="512"/>
      <c r="U24" s="520"/>
    </row>
    <row r="25" spans="1:21" ht="37.5" customHeight="1" x14ac:dyDescent="0.25">
      <c r="A25" s="513" t="str">
        <f>меню!A558</f>
        <v>Бутерброд с маслом</v>
      </c>
      <c r="B25" s="514" t="str">
        <f>меню!D558</f>
        <v>20/10</v>
      </c>
      <c r="C25" s="513" t="str">
        <f>меню!A596</f>
        <v xml:space="preserve">Горячий бутерброд с сыром  </v>
      </c>
      <c r="D25" s="514" t="str">
        <f>меню!D596</f>
        <v>30/10/10</v>
      </c>
      <c r="E25" s="527" t="str">
        <f>меню!A653</f>
        <v xml:space="preserve">Нарезка из свежих огурцов с маслом </v>
      </c>
      <c r="F25" s="517">
        <f>меню!D653</f>
        <v>60</v>
      </c>
      <c r="G25" s="513" t="str">
        <f>меню!A713</f>
        <v xml:space="preserve">Кукуруза консервированная </v>
      </c>
      <c r="H25" s="517">
        <f>меню!D713</f>
        <v>60</v>
      </c>
      <c r="I25" s="513" t="str">
        <f>меню!A770</f>
        <v xml:space="preserve">Овощи натуральные соленые </v>
      </c>
      <c r="J25" s="517">
        <f>меню!D770</f>
        <v>60</v>
      </c>
      <c r="K25" s="513" t="str">
        <f>меню!A841</f>
        <v xml:space="preserve">Суп с макаронными изделиями, картофелем и курицей </v>
      </c>
      <c r="L25" s="516" t="str">
        <f>меню!D841</f>
        <v>250/15</v>
      </c>
      <c r="M25" s="513" t="str">
        <f>меню!A881</f>
        <v>Бутерброд с маслом</v>
      </c>
      <c r="N25" s="514" t="str">
        <f>меню!D881</f>
        <v>20/10</v>
      </c>
      <c r="O25" s="513" t="str">
        <f>меню!A960</f>
        <v xml:space="preserve">Овощи натуральные свежие </v>
      </c>
      <c r="P25" s="517">
        <f>меню!D960</f>
        <v>60</v>
      </c>
      <c r="Q25" s="513" t="str">
        <f>меню!A1027</f>
        <v>Бутерброд с маслом</v>
      </c>
      <c r="R25" s="514" t="str">
        <f>меню!D1027</f>
        <v>20/10</v>
      </c>
      <c r="S25" s="513" t="str">
        <f>меню!A1083</f>
        <v xml:space="preserve">Нарезка из отварной свеклы  с сыром </v>
      </c>
      <c r="T25" s="517">
        <f>меню!D1083</f>
        <v>59.999999999999993</v>
      </c>
    </row>
    <row r="26" spans="1:21" x14ac:dyDescent="0.25">
      <c r="A26" s="513" t="s">
        <v>47</v>
      </c>
      <c r="B26" s="516"/>
      <c r="C26" s="513" t="s">
        <v>47</v>
      </c>
      <c r="D26" s="516"/>
      <c r="E26" s="515" t="s">
        <v>47</v>
      </c>
      <c r="F26" s="516"/>
      <c r="G26" s="515" t="s">
        <v>47</v>
      </c>
      <c r="H26" s="516"/>
      <c r="I26" s="513" t="s">
        <v>47</v>
      </c>
      <c r="J26" s="516"/>
      <c r="K26" s="515" t="str">
        <f>меню!A855</f>
        <v xml:space="preserve">Манник "Ванилька"  </v>
      </c>
      <c r="L26" s="516">
        <f>меню!D855</f>
        <v>80</v>
      </c>
      <c r="M26" s="513" t="str">
        <f>меню!A884</f>
        <v>Горошек зеленый отварной</v>
      </c>
      <c r="N26" s="517">
        <f>меню!D884</f>
        <v>60</v>
      </c>
      <c r="O26" s="515" t="s">
        <v>47</v>
      </c>
      <c r="P26" s="516"/>
      <c r="Q26" s="515" t="s">
        <v>47</v>
      </c>
      <c r="R26" s="516"/>
      <c r="S26" s="515" t="s">
        <v>47</v>
      </c>
      <c r="T26" s="516"/>
    </row>
    <row r="27" spans="1:21" ht="45.75" customHeight="1" x14ac:dyDescent="0.25">
      <c r="A27" s="513" t="str">
        <f>меню!A562</f>
        <v>Бутерброд с джемом</v>
      </c>
      <c r="B27" s="514" t="str">
        <f>меню!D562</f>
        <v>17/15</v>
      </c>
      <c r="C27" s="513" t="str">
        <f>меню!A601</f>
        <v xml:space="preserve">Бутерброд с  сыром </v>
      </c>
      <c r="D27" s="514" t="str">
        <f>меню!D601</f>
        <v>20/10</v>
      </c>
      <c r="E27" s="513" t="str">
        <f>меню!A660</f>
        <v xml:space="preserve">Винегрет овощной </v>
      </c>
      <c r="F27" s="516">
        <f>меню!D660</f>
        <v>60</v>
      </c>
      <c r="G27" s="513" t="str">
        <f>меню!A715</f>
        <v>Нарезка из свежих помидоров с маслом</v>
      </c>
      <c r="H27" s="517">
        <f>меню!D715</f>
        <v>60</v>
      </c>
      <c r="I27" s="513" t="str">
        <f>меню!A773</f>
        <v xml:space="preserve">Винегрет овощной </v>
      </c>
      <c r="J27" s="516">
        <f>меню!D773</f>
        <v>60</v>
      </c>
      <c r="K27" s="513" t="str">
        <f>меню!A866</f>
        <v>Кисель Витаминизированный "Витошка"</v>
      </c>
      <c r="L27" s="514" t="str">
        <f>меню!D866</f>
        <v>200</v>
      </c>
      <c r="M27" s="513" t="s">
        <v>47</v>
      </c>
      <c r="N27" s="516"/>
      <c r="O27" s="513" t="str">
        <f>меню!A964</f>
        <v>Овощи натуральные соленые</v>
      </c>
      <c r="P27" s="517">
        <f>меню!D964</f>
        <v>60</v>
      </c>
      <c r="Q27" s="513" t="str">
        <f>меню!A1031</f>
        <v>Бутерброд с джемом</v>
      </c>
      <c r="R27" s="514" t="str">
        <f>меню!D1031</f>
        <v>17/15</v>
      </c>
      <c r="S27" s="513" t="str">
        <f>меню!A1091</f>
        <v xml:space="preserve">Нарезка из свежих огурцов с маслом </v>
      </c>
      <c r="T27" s="517">
        <f>меню!D1091</f>
        <v>60</v>
      </c>
    </row>
    <row r="28" spans="1:21" ht="34.5" customHeight="1" x14ac:dyDescent="0.25">
      <c r="A28" s="515" t="str">
        <f>меню!A565</f>
        <v xml:space="preserve">Каша  пшеничная с маслом </v>
      </c>
      <c r="B28" s="514" t="str">
        <f>меню!D565</f>
        <v>200/3</v>
      </c>
      <c r="C28" s="513" t="str">
        <f>меню!A604</f>
        <v>Суп гороховый с птицей и гренками</v>
      </c>
      <c r="D28" s="516" t="str">
        <f>меню!D604</f>
        <v>250/10</v>
      </c>
      <c r="E28" s="513" t="str">
        <f>меню!A678</f>
        <v xml:space="preserve">Бедро или грудка куриные запеченные "Домашние"  </v>
      </c>
      <c r="F28" s="516">
        <f>меню!D678</f>
        <v>100</v>
      </c>
      <c r="G28" s="513" t="s">
        <v>47</v>
      </c>
      <c r="H28" s="516"/>
      <c r="I28" s="515" t="s">
        <v>47</v>
      </c>
      <c r="J28" s="516"/>
      <c r="K28" s="515" t="s">
        <v>47</v>
      </c>
      <c r="L28" s="516"/>
      <c r="M28" s="515" t="str">
        <f>меню!A887</f>
        <v xml:space="preserve">Нарезка из свежих овощей с маслом растительным </v>
      </c>
      <c r="N28" s="516">
        <f>меню!D887</f>
        <v>60</v>
      </c>
      <c r="O28" s="515" t="str">
        <f>меню!A978</f>
        <v>Котлета мясная</v>
      </c>
      <c r="P28" s="516">
        <f>меню!D978</f>
        <v>90</v>
      </c>
      <c r="Q28" s="515" t="str">
        <f>меню!A1034</f>
        <v xml:space="preserve">Щи из свежей капусты с картофелем с мясом со  сметаной  </v>
      </c>
      <c r="R28" s="516" t="str">
        <f>меню!D1034</f>
        <v>250/10/5</v>
      </c>
      <c r="S28" s="513" t="str">
        <f>меню!A1098</f>
        <v xml:space="preserve">Азу </v>
      </c>
      <c r="T28" s="517">
        <f>меню!D1098</f>
        <v>90</v>
      </c>
    </row>
    <row r="29" spans="1:21" ht="31.5" customHeight="1" x14ac:dyDescent="0.25">
      <c r="A29" s="513" t="str">
        <f>меню!A572</f>
        <v>Запеканка творожная со сгущеным молоком</v>
      </c>
      <c r="B29" s="514" t="str">
        <f>меню!D572</f>
        <v>100/20</v>
      </c>
      <c r="C29" s="515" t="s">
        <v>47</v>
      </c>
      <c r="D29" s="516"/>
      <c r="E29" s="513" t="str">
        <f>меню!A685</f>
        <v xml:space="preserve">Макароны отварные </v>
      </c>
      <c r="F29" s="517">
        <f>меню!D685</f>
        <v>150</v>
      </c>
      <c r="G29" s="513" t="str">
        <f>меню!A727</f>
        <v xml:space="preserve">Салат из моркови с сыром  </v>
      </c>
      <c r="H29" s="517">
        <f>меню!D721</f>
        <v>60</v>
      </c>
      <c r="I29" s="513" t="str">
        <f>меню!A792</f>
        <v xml:space="preserve">Салат из отварной свеклы с солеными огурцами </v>
      </c>
      <c r="J29" s="516">
        <f>меню!D792</f>
        <v>60</v>
      </c>
      <c r="K29" s="513" t="str">
        <f>меню!A870</f>
        <v xml:space="preserve">Отвар из шиповника </v>
      </c>
      <c r="L29" s="517">
        <f>меню!D870</f>
        <v>200</v>
      </c>
      <c r="M29" s="513" t="s">
        <v>47</v>
      </c>
      <c r="N29" s="516"/>
      <c r="O29" s="513" t="str">
        <f>меню!A988</f>
        <v xml:space="preserve">Гречка рассыпчатая </v>
      </c>
      <c r="P29" s="517">
        <f>меню!D988</f>
        <v>150</v>
      </c>
      <c r="Q29" s="513" t="str">
        <f>меню!A1052</f>
        <v xml:space="preserve">Пирог с какао </v>
      </c>
      <c r="R29" s="516">
        <f>меню!D1052</f>
        <v>80</v>
      </c>
      <c r="S29" s="513" t="str">
        <f>меню!A1109</f>
        <v xml:space="preserve">Макароны отварные </v>
      </c>
      <c r="T29" s="517">
        <f>меню!D1109</f>
        <v>150</v>
      </c>
    </row>
    <row r="30" spans="1:21" ht="34.5" customHeight="1" x14ac:dyDescent="0.25">
      <c r="A30" s="521" t="s">
        <v>47</v>
      </c>
      <c r="B30" s="525"/>
      <c r="C30" s="521" t="str">
        <f>меню!A620</f>
        <v xml:space="preserve">Суп - пюре с птицей и гренками </v>
      </c>
      <c r="D30" s="525" t="str">
        <f>меню!D620</f>
        <v>250/10</v>
      </c>
      <c r="E30" s="521" t="s">
        <v>47</v>
      </c>
      <c r="F30" s="525"/>
      <c r="G30" s="521" t="str">
        <f>меню!A734</f>
        <v xml:space="preserve">Жаркое по-домашнему    </v>
      </c>
      <c r="H30" s="526" t="str">
        <f>меню!D734</f>
        <v>200</v>
      </c>
      <c r="I30" s="524" t="str">
        <f>меню!A801</f>
        <v>Тефтели рыбные</v>
      </c>
      <c r="J30" s="526" t="str">
        <f>меню!D801</f>
        <v>90</v>
      </c>
      <c r="K30" s="521" t="str">
        <f>меню!A874</f>
        <v>Хлеб пшеничный или хлеб пшеничный с содержанием витаминов и минералов</v>
      </c>
      <c r="L30" s="522">
        <f>меню!D874</f>
        <v>20</v>
      </c>
      <c r="M30" s="524" t="str">
        <f>меню!A895</f>
        <v xml:space="preserve">Салат из белокочанной капусты с зеленью </v>
      </c>
      <c r="N30" s="525">
        <f>меню!D895</f>
        <v>60</v>
      </c>
      <c r="O30" s="521" t="s">
        <v>47</v>
      </c>
      <c r="P30" s="525"/>
      <c r="Q30" s="521" t="str">
        <f>меню!A1066</f>
        <v>Компот из сухофруктов +Витамин С</v>
      </c>
      <c r="R30" s="522">
        <f>меню!D1066</f>
        <v>200</v>
      </c>
      <c r="S30" s="521" t="str">
        <f>меню!A1114</f>
        <v>Молоко питьевое 2,5% жирности кипяченое</v>
      </c>
      <c r="T30" s="522">
        <f>меню!D1109</f>
        <v>150</v>
      </c>
    </row>
    <row r="31" spans="1:21" ht="24.75" customHeight="1" x14ac:dyDescent="0.25">
      <c r="A31" s="521" t="str">
        <f>меню!A582</f>
        <v>Сырники творожные со сгущеным молоком пром. произ-ва</v>
      </c>
      <c r="B31" s="522" t="str">
        <f>меню!D582</f>
        <v>100 /20</v>
      </c>
      <c r="C31" s="521" t="str">
        <f>меню!A635</f>
        <v xml:space="preserve">Какао с молоком </v>
      </c>
      <c r="D31" s="526" t="str">
        <f>меню!D635</f>
        <v>200</v>
      </c>
      <c r="E31" s="521" t="str">
        <f>меню!A691</f>
        <v xml:space="preserve">Пюре картофельное </v>
      </c>
      <c r="F31" s="526">
        <f>меню!D691</f>
        <v>150</v>
      </c>
      <c r="G31" s="521" t="str">
        <f>меню!A750</f>
        <v xml:space="preserve">Слойка с повидлом </v>
      </c>
      <c r="H31" s="522">
        <f>меню!D750</f>
        <v>50</v>
      </c>
      <c r="I31" s="521" t="str">
        <f>меню!A812</f>
        <v xml:space="preserve">Пюре картофельное </v>
      </c>
      <c r="J31" s="526">
        <f>меню!D812</f>
        <v>150</v>
      </c>
      <c r="K31" s="521" t="str">
        <f>меню!A875</f>
        <v>Йогурт</v>
      </c>
      <c r="L31" s="522">
        <f>меню!D875</f>
        <v>125</v>
      </c>
      <c r="M31" s="524" t="s">
        <v>47</v>
      </c>
      <c r="N31" s="526"/>
      <c r="O31" s="521" t="str">
        <f>меню!A994</f>
        <v xml:space="preserve">Капуста тушеная </v>
      </c>
      <c r="P31" s="522">
        <f>меню!D994</f>
        <v>150</v>
      </c>
      <c r="Q31" s="521" t="s">
        <v>47</v>
      </c>
      <c r="R31" s="525"/>
      <c r="S31" s="521" t="s">
        <v>47</v>
      </c>
      <c r="T31" s="525"/>
    </row>
    <row r="32" spans="1:21" ht="21.75" customHeight="1" x14ac:dyDescent="0.25">
      <c r="A32" s="521" t="str">
        <f>меню!A583</f>
        <v xml:space="preserve">Чай с лимоном </v>
      </c>
      <c r="B32" s="526" t="str">
        <f>меню!D583</f>
        <v>200/2</v>
      </c>
      <c r="C32" s="521" t="s">
        <v>47</v>
      </c>
      <c r="D32" s="525"/>
      <c r="E32" s="521" t="str">
        <f>меню!A698</f>
        <v>Напиток Витаминизированый "Витошка"</v>
      </c>
      <c r="F32" s="526" t="str">
        <f>меню!D698</f>
        <v>200</v>
      </c>
      <c r="G32" s="521" t="s">
        <v>47</v>
      </c>
      <c r="H32" s="525"/>
      <c r="I32" s="521" t="s">
        <v>47</v>
      </c>
      <c r="J32" s="525"/>
      <c r="K32" s="521"/>
      <c r="L32" s="525"/>
      <c r="M32" s="524" t="str">
        <f>меню!A903</f>
        <v>Салат овощной</v>
      </c>
      <c r="N32" s="526" t="str">
        <f>меню!D903</f>
        <v>60</v>
      </c>
      <c r="O32" s="521" t="str">
        <f>меню!A1003</f>
        <v xml:space="preserve">Соус сметанно- томатный </v>
      </c>
      <c r="P32" s="522">
        <f>меню!D1003</f>
        <v>30</v>
      </c>
      <c r="Q32" s="521" t="str">
        <f>меню!A1071</f>
        <v xml:space="preserve">Чай с молоком и сахаром  </v>
      </c>
      <c r="R32" s="526">
        <f>меню!D1071</f>
        <v>200</v>
      </c>
      <c r="S32" s="521" t="str">
        <f>меню!A1117</f>
        <v xml:space="preserve">Чай с сахаром </v>
      </c>
      <c r="T32" s="526">
        <f>меню!D1117</f>
        <v>200</v>
      </c>
    </row>
    <row r="33" spans="1:20" ht="47.25" customHeight="1" x14ac:dyDescent="0.25">
      <c r="A33" s="523" t="s">
        <v>47</v>
      </c>
      <c r="B33" s="525"/>
      <c r="C33" s="521" t="str">
        <f>меню!A641</f>
        <v xml:space="preserve">Чай с молоком и сахаром  </v>
      </c>
      <c r="D33" s="526">
        <f>меню!D641</f>
        <v>200</v>
      </c>
      <c r="E33" s="521" t="s">
        <v>47</v>
      </c>
      <c r="F33" s="525"/>
      <c r="G33" s="521" t="str">
        <f>меню!A757</f>
        <v>Булочка пром.производства</v>
      </c>
      <c r="H33" s="522">
        <f>меню!D757</f>
        <v>50</v>
      </c>
      <c r="I33" s="521" t="str">
        <f>меню!A820</f>
        <v xml:space="preserve">Рис припущенный  </v>
      </c>
      <c r="J33" s="525">
        <f>меню!D820</f>
        <v>150</v>
      </c>
      <c r="K33" s="523"/>
      <c r="L33" s="525"/>
      <c r="M33" s="521" t="str">
        <f>меню!A914</f>
        <v xml:space="preserve">Плов с мясом </v>
      </c>
      <c r="N33" s="526" t="str">
        <f>меню!D914</f>
        <v>200</v>
      </c>
      <c r="O33" s="521" t="str">
        <f>меню!A1009</f>
        <v xml:space="preserve">Чай с сахаром </v>
      </c>
      <c r="P33" s="526">
        <f>меню!D1009</f>
        <v>200</v>
      </c>
      <c r="Q33" s="521" t="str">
        <f>меню!A1076</f>
        <v>Хлеб пшеничный или хлеб пшеничный с содержанием витаминов и минералов</v>
      </c>
      <c r="R33" s="522">
        <f>меню!D1076</f>
        <v>20</v>
      </c>
      <c r="S33" s="521" t="str">
        <f>меню!A1121</f>
        <v>Хлеб пшеничный или хлеб пшеничный с содержанием витаминов и минералов</v>
      </c>
      <c r="T33" s="526" t="str">
        <f>меню!D1121</f>
        <v>30</v>
      </c>
    </row>
    <row r="34" spans="1:20" ht="47.25" customHeight="1" x14ac:dyDescent="0.25">
      <c r="A34" s="521" t="str">
        <f>меню!A589</f>
        <v>Кисломолочный напиток "Снежок" 2,5%</v>
      </c>
      <c r="B34" s="522">
        <f>меню!D589</f>
        <v>200</v>
      </c>
      <c r="C34" s="521" t="str">
        <f>меню!A646</f>
        <v>Хлеб ржаной или хлеб ржаной с содержанием витаминов и минералов</v>
      </c>
      <c r="D34" s="526" t="str">
        <f>меню!D646</f>
        <v>20</v>
      </c>
      <c r="E34" s="521" t="str">
        <f>меню!A702</f>
        <v xml:space="preserve">Компот из яблок +Витамин С                                                                                                   </v>
      </c>
      <c r="F34" s="522">
        <f>меню!D702</f>
        <v>200</v>
      </c>
      <c r="G34" s="521" t="str">
        <f>меню!A758</f>
        <v xml:space="preserve">Чай с сахаром </v>
      </c>
      <c r="H34" s="526">
        <f>меню!D758</f>
        <v>200</v>
      </c>
      <c r="I34" s="521" t="str">
        <f>меню!A823</f>
        <v xml:space="preserve">Соус томатный </v>
      </c>
      <c r="J34" s="522">
        <f>меню!D823</f>
        <v>30</v>
      </c>
      <c r="K34" s="521"/>
      <c r="L34" s="522"/>
      <c r="M34" s="521" t="s">
        <v>47</v>
      </c>
      <c r="N34" s="526"/>
      <c r="O34" s="521" t="s">
        <v>47</v>
      </c>
      <c r="P34" s="525"/>
      <c r="Q34" s="521" t="str">
        <f>меню!A1077</f>
        <v>Фрукт (посчитана средняя пищевая ценность - яблоко, апельсин, груша, мандарин, банан)</v>
      </c>
      <c r="R34" s="525">
        <f>меню!D1077</f>
        <v>120</v>
      </c>
      <c r="S34" s="521"/>
      <c r="T34" s="525"/>
    </row>
    <row r="35" spans="1:20" ht="43.5" customHeight="1" x14ac:dyDescent="0.25">
      <c r="A35" s="521" t="str">
        <f>меню!A590</f>
        <v>Хлеб ржаной или хлеб ржаной с содержанием витаминов и минералов</v>
      </c>
      <c r="B35" s="526" t="str">
        <f>меню!D590</f>
        <v>20</v>
      </c>
      <c r="C35" s="521" t="str">
        <f>меню!A647</f>
        <v>Фрукт (посчитана средняя пищевая ценность - яблоко, апельсин, груша, мандарин, банан)</v>
      </c>
      <c r="D35" s="525">
        <f>меню!D647</f>
        <v>130</v>
      </c>
      <c r="E35" s="521" t="str">
        <f>меню!A706</f>
        <v>Хлеб ржаной или хлеб ржаной с содержанием витаминов и минералов</v>
      </c>
      <c r="F35" s="522" t="str">
        <f>меню!D706</f>
        <v>20</v>
      </c>
      <c r="G35" s="521" t="s">
        <v>47</v>
      </c>
      <c r="H35" s="525"/>
      <c r="I35" s="521" t="str">
        <f>меню!A828</f>
        <v xml:space="preserve">Кофейный напиток </v>
      </c>
      <c r="J35" s="526">
        <f>меню!D828</f>
        <v>200</v>
      </c>
      <c r="K35" s="521"/>
      <c r="L35" s="522"/>
      <c r="M35" s="521" t="str">
        <f>меню!A928</f>
        <v xml:space="preserve">Рагу овощное  с мясом </v>
      </c>
      <c r="N35" s="525">
        <f>меню!D928</f>
        <v>180</v>
      </c>
      <c r="O35" s="521" t="str">
        <f>меню!A1014</f>
        <v>Компот из свежих ягод</v>
      </c>
      <c r="P35" s="522">
        <f>меню!D1014</f>
        <v>200</v>
      </c>
      <c r="Q35" s="523"/>
      <c r="R35" s="525"/>
      <c r="S35" s="521"/>
      <c r="T35" s="522"/>
    </row>
    <row r="36" spans="1:20" ht="41.25" customHeight="1" x14ac:dyDescent="0.25">
      <c r="A36" s="521"/>
      <c r="B36" s="525"/>
      <c r="C36" s="521"/>
      <c r="D36" s="525"/>
      <c r="E36" s="521" t="str">
        <f>меню!A707</f>
        <v>Хлеб пшеничный или хлеб пшеничный с содержанием витаминов и минералов</v>
      </c>
      <c r="F36" s="526" t="str">
        <f>меню!D707</f>
        <v>25</v>
      </c>
      <c r="G36" s="521" t="str">
        <f>меню!A763</f>
        <v>Кисломолочный напиток "Снежок" 2,5%</v>
      </c>
      <c r="H36" s="522">
        <f>меню!D763</f>
        <v>200</v>
      </c>
      <c r="I36" s="521" t="str">
        <f>меню!A833</f>
        <v>Хлеб пшеничный или хлеб пшеничный с содержанием витаминов и минералов</v>
      </c>
      <c r="J36" s="526" t="str">
        <f>меню!D833</f>
        <v>30</v>
      </c>
      <c r="K36" s="521"/>
      <c r="L36" s="522"/>
      <c r="M36" s="521" t="str">
        <f>меню!A944</f>
        <v xml:space="preserve">Какао с молоком </v>
      </c>
      <c r="N36" s="526" t="str">
        <f>меню!D944</f>
        <v>200</v>
      </c>
      <c r="O36" s="521" t="str">
        <f>меню!A1020</f>
        <v>Хлеб пшеничный или хлеб пшеничный с содержанием витаминов и минералов</v>
      </c>
      <c r="P36" s="522">
        <f>меню!D1020</f>
        <v>20</v>
      </c>
      <c r="Q36" s="523"/>
      <c r="R36" s="525"/>
      <c r="S36" s="521"/>
      <c r="T36" s="522"/>
    </row>
    <row r="37" spans="1:20" ht="33.75" customHeight="1" x14ac:dyDescent="0.25">
      <c r="A37" s="521"/>
      <c r="B37" s="522"/>
      <c r="C37" s="521"/>
      <c r="D37" s="522"/>
      <c r="E37" s="521"/>
      <c r="F37" s="522"/>
      <c r="G37" s="521" t="str">
        <f>меню!A764</f>
        <v>Хлеб пшеничный или хлеб ржаной с содержанием витаминов и минералов</v>
      </c>
      <c r="H37" s="526" t="str">
        <f>меню!D764</f>
        <v>40</v>
      </c>
      <c r="I37" s="521"/>
      <c r="J37" s="525"/>
      <c r="K37" s="521"/>
      <c r="L37" s="522"/>
      <c r="M37" s="521" t="s">
        <v>47</v>
      </c>
      <c r="N37" s="525"/>
      <c r="O37" s="521" t="str">
        <f>меню!A1021</f>
        <v>Хлеб ржаной или хлеб ржаной с содержанием витаминов и минералов</v>
      </c>
      <c r="P37" s="526" t="str">
        <f>меню!D1021</f>
        <v>20</v>
      </c>
      <c r="Q37" s="523"/>
      <c r="R37" s="525"/>
      <c r="S37" s="521"/>
      <c r="T37" s="522"/>
    </row>
    <row r="38" spans="1:20" ht="38.25" customHeight="1" x14ac:dyDescent="0.25">
      <c r="A38" s="521"/>
      <c r="B38" s="522"/>
      <c r="C38" s="521"/>
      <c r="D38" s="522"/>
      <c r="E38" s="521"/>
      <c r="F38" s="522"/>
      <c r="G38" s="521"/>
      <c r="H38" s="522"/>
      <c r="I38" s="521"/>
      <c r="J38" s="522"/>
      <c r="K38" s="521"/>
      <c r="L38" s="522"/>
      <c r="M38" s="521" t="str">
        <f>меню!A951</f>
        <v>Молоко питьевое 2,5% жирности кипяченое</v>
      </c>
      <c r="N38" s="526">
        <f>меню!D951</f>
        <v>200</v>
      </c>
      <c r="O38" s="521"/>
      <c r="P38" s="525"/>
      <c r="Q38" s="523"/>
      <c r="R38" s="522"/>
      <c r="S38" s="523"/>
      <c r="T38" s="522"/>
    </row>
    <row r="39" spans="1:20" ht="38.25" customHeight="1" x14ac:dyDescent="0.25">
      <c r="A39" s="521"/>
      <c r="B39" s="522"/>
      <c r="C39" s="521"/>
      <c r="D39" s="522"/>
      <c r="E39" s="521"/>
      <c r="F39" s="522"/>
      <c r="G39" s="521"/>
      <c r="H39" s="522"/>
      <c r="I39" s="521"/>
      <c r="J39" s="522"/>
      <c r="K39" s="521"/>
      <c r="L39" s="522"/>
      <c r="M39" s="521" t="str">
        <f>меню!A953</f>
        <v>Хлеб пшеничный или хлеб пшеничный с содержанием витаминов и минералов</v>
      </c>
      <c r="N39" s="522">
        <f>меню!D953</f>
        <v>20</v>
      </c>
      <c r="O39" s="521"/>
      <c r="P39" s="525"/>
      <c r="Q39" s="523"/>
      <c r="R39" s="522"/>
      <c r="S39" s="523"/>
      <c r="T39" s="522"/>
    </row>
    <row r="40" spans="1:20" ht="31.5" customHeight="1" x14ac:dyDescent="0.25">
      <c r="A40" s="521"/>
      <c r="B40" s="522"/>
      <c r="C40" s="521"/>
      <c r="D40" s="522"/>
      <c r="E40" s="523"/>
      <c r="F40" s="522"/>
      <c r="G40" s="521"/>
      <c r="H40" s="522"/>
      <c r="I40" s="521"/>
      <c r="J40" s="522"/>
      <c r="K40" s="521"/>
      <c r="L40" s="525"/>
      <c r="M40" s="521" t="str">
        <f>меню!A954</f>
        <v>Хлеб ржаной или хлеб ржаной с содержанием витаминов и минералов</v>
      </c>
      <c r="N40" s="526" t="str">
        <f>меню!D954</f>
        <v>20</v>
      </c>
      <c r="O40" s="521"/>
      <c r="P40" s="525"/>
      <c r="Q40" s="523"/>
      <c r="R40" s="525"/>
      <c r="S40" s="523"/>
      <c r="T40" s="525"/>
    </row>
  </sheetData>
  <sheetProtection password="CA9C"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6"/>
  <sheetViews>
    <sheetView zoomScaleNormal="100" workbookViewId="0">
      <selection activeCell="N10" sqref="N10"/>
    </sheetView>
  </sheetViews>
  <sheetFormatPr defaultRowHeight="15" outlineLevelCol="1" x14ac:dyDescent="0.25"/>
  <cols>
    <col min="1" max="1" width="6.7109375" style="51" customWidth="1"/>
    <col min="2" max="2" width="39.85546875" style="52" customWidth="1"/>
    <col min="3" max="3" width="12.28515625" style="51" customWidth="1"/>
    <col min="4" max="4" width="12.85546875" style="53" customWidth="1"/>
    <col min="5" max="5" width="5.85546875" style="54" customWidth="1" outlineLevel="1"/>
    <col min="6" max="6" width="6" style="54" customWidth="1" outlineLevel="1"/>
    <col min="7" max="7" width="6.28515625" style="54" customWidth="1" outlineLevel="1"/>
    <col min="8" max="8" width="5.5703125" style="54" customWidth="1" outlineLevel="1"/>
    <col min="9" max="9" width="4.85546875" style="54" customWidth="1" outlineLevel="1"/>
    <col min="10" max="10" width="5.28515625" style="54" customWidth="1" outlineLevel="1"/>
    <col min="11" max="11" width="4.5703125" style="54" customWidth="1" outlineLevel="1"/>
    <col min="12" max="12" width="4.7109375" style="56" customWidth="1" outlineLevel="1"/>
    <col min="13" max="13" width="4.5703125" style="54" customWidth="1" outlineLevel="1"/>
    <col min="14" max="14" width="4.85546875" style="54" customWidth="1" outlineLevel="1"/>
    <col min="15" max="15" width="6" style="54" customWidth="1" outlineLevel="1"/>
    <col min="16" max="16" width="7.140625" style="54" customWidth="1" outlineLevel="1"/>
    <col min="17" max="17" width="5.7109375" style="54" customWidth="1" outlineLevel="1"/>
    <col min="18" max="18" width="6.28515625" style="54" customWidth="1" outlineLevel="1"/>
    <col min="19" max="19" width="6" style="54" customWidth="1" outlineLevel="1"/>
    <col min="20" max="20" width="6.85546875" style="54" customWidth="1" outlineLevel="1"/>
    <col min="21" max="21" width="5.5703125" style="54" customWidth="1" outlineLevel="1"/>
    <col min="22" max="22" width="5" style="54" customWidth="1" outlineLevel="1"/>
    <col min="23" max="24" width="5.140625" style="54" customWidth="1" outlineLevel="1"/>
    <col min="25" max="25" width="12.42578125" style="51" customWidth="1"/>
    <col min="26" max="26" width="8.140625" style="51" customWidth="1"/>
    <col min="27" max="27" width="13.5703125" style="51" customWidth="1"/>
    <col min="28" max="16384" width="9.140625" style="35"/>
  </cols>
  <sheetData>
    <row r="1" spans="1:255" x14ac:dyDescent="0.25">
      <c r="A1" s="812" t="s">
        <v>380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</row>
    <row r="2" spans="1:255" x14ac:dyDescent="0.25">
      <c r="A2" s="813">
        <v>20</v>
      </c>
      <c r="B2" s="814" t="s">
        <v>305</v>
      </c>
      <c r="C2" s="815" t="s">
        <v>344</v>
      </c>
      <c r="D2" s="815" t="s">
        <v>306</v>
      </c>
      <c r="E2" s="816" t="s">
        <v>307</v>
      </c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7" t="s">
        <v>308</v>
      </c>
      <c r="Z2" s="816" t="s">
        <v>309</v>
      </c>
      <c r="AA2" s="816" t="s">
        <v>310</v>
      </c>
    </row>
    <row r="3" spans="1:255" x14ac:dyDescent="0.25">
      <c r="A3" s="813"/>
      <c r="B3" s="814"/>
      <c r="C3" s="815"/>
      <c r="D3" s="815"/>
      <c r="E3" s="816" t="s">
        <v>311</v>
      </c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7"/>
      <c r="Z3" s="816"/>
      <c r="AA3" s="816"/>
    </row>
    <row r="4" spans="1:255" x14ac:dyDescent="0.25">
      <c r="A4" s="813"/>
      <c r="B4" s="814"/>
      <c r="C4" s="815"/>
      <c r="D4" s="815"/>
      <c r="E4" s="36">
        <v>1</v>
      </c>
      <c r="F4" s="36">
        <v>2</v>
      </c>
      <c r="G4" s="36">
        <v>3</v>
      </c>
      <c r="H4" s="36">
        <v>4</v>
      </c>
      <c r="I4" s="36">
        <v>5</v>
      </c>
      <c r="J4" s="36">
        <v>6</v>
      </c>
      <c r="K4" s="36">
        <v>7</v>
      </c>
      <c r="L4" s="37">
        <v>8</v>
      </c>
      <c r="M4" s="36">
        <v>9</v>
      </c>
      <c r="N4" s="36">
        <v>10</v>
      </c>
      <c r="O4" s="36">
        <v>11</v>
      </c>
      <c r="P4" s="36">
        <v>12</v>
      </c>
      <c r="Q4" s="36">
        <v>13</v>
      </c>
      <c r="R4" s="36">
        <v>14</v>
      </c>
      <c r="S4" s="36">
        <v>15</v>
      </c>
      <c r="T4" s="36">
        <v>16</v>
      </c>
      <c r="U4" s="36">
        <v>17</v>
      </c>
      <c r="V4" s="36">
        <v>18</v>
      </c>
      <c r="W4" s="36">
        <v>19</v>
      </c>
      <c r="X4" s="36">
        <v>20</v>
      </c>
      <c r="Y4" s="817"/>
      <c r="Z4" s="816"/>
      <c r="AA4" s="816"/>
    </row>
    <row r="5" spans="1:255" s="638" customFormat="1" x14ac:dyDescent="0.25">
      <c r="A5" s="38">
        <v>1</v>
      </c>
      <c r="B5" s="39" t="s">
        <v>312</v>
      </c>
      <c r="C5" s="40">
        <v>80</v>
      </c>
      <c r="D5" s="41">
        <f t="shared" ref="D5:D14" si="0">C5*25%</f>
        <v>20</v>
      </c>
      <c r="E5" s="66" t="str">
        <f>меню!D45</f>
        <v>25</v>
      </c>
      <c r="F5" s="66" t="str">
        <f>меню!D118</f>
        <v>20</v>
      </c>
      <c r="G5" s="66" t="str">
        <f>меню!D172</f>
        <v>25</v>
      </c>
      <c r="H5" s="66" t="str">
        <f>меню!D252</f>
        <v>20</v>
      </c>
      <c r="I5" s="69" t="str">
        <f>меню!D287</f>
        <v>25</v>
      </c>
      <c r="J5" s="66" t="str">
        <f>меню!D344</f>
        <v>50</v>
      </c>
      <c r="K5" s="67">
        <f>меню!D378+меню!D350</f>
        <v>70</v>
      </c>
      <c r="L5" s="66" t="str">
        <f>меню!D435</f>
        <v>20</v>
      </c>
      <c r="M5" s="66" t="str">
        <f>меню!D497</f>
        <v>40</v>
      </c>
      <c r="N5" s="67" t="str">
        <f>меню!D549</f>
        <v>20</v>
      </c>
      <c r="O5" s="67" t="str">
        <f>меню!D590</f>
        <v>20</v>
      </c>
      <c r="P5" s="67" t="str">
        <f>меню!D646</f>
        <v>20</v>
      </c>
      <c r="Q5" s="67" t="str">
        <f>меню!D706</f>
        <v>20</v>
      </c>
      <c r="R5" s="67">
        <v>0</v>
      </c>
      <c r="S5" s="67">
        <v>0</v>
      </c>
      <c r="T5" s="66">
        <v>0</v>
      </c>
      <c r="U5" s="67">
        <v>0</v>
      </c>
      <c r="V5" s="67" t="str">
        <f>меню!D1021</f>
        <v>20</v>
      </c>
      <c r="W5" s="67">
        <v>0</v>
      </c>
      <c r="X5" s="67">
        <v>0</v>
      </c>
      <c r="Y5" s="71">
        <f>X5+W5+V5+U5+T5+S5+R5+Q5+P5+O5+N5+M5+L5+K5+J5+I5+H5+G5+F5+E5</f>
        <v>395</v>
      </c>
      <c r="Z5" s="72">
        <f t="shared" ref="Z5:Z34" si="1">Y5/20</f>
        <v>19.75</v>
      </c>
      <c r="AA5" s="73">
        <v>0.99</v>
      </c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</row>
    <row r="6" spans="1:255" x14ac:dyDescent="0.25">
      <c r="A6" s="38">
        <v>2</v>
      </c>
      <c r="B6" s="39" t="s">
        <v>215</v>
      </c>
      <c r="C6" s="40">
        <v>150</v>
      </c>
      <c r="D6" s="41">
        <f t="shared" si="0"/>
        <v>37.5</v>
      </c>
      <c r="E6" s="67">
        <f>меню!C9</f>
        <v>17</v>
      </c>
      <c r="F6" s="540">
        <f>меню!D119+меню!C85</f>
        <v>42</v>
      </c>
      <c r="G6" s="547">
        <f>меню!C127</f>
        <v>20</v>
      </c>
      <c r="H6" s="66" t="str">
        <f>меню!D253</f>
        <v>40</v>
      </c>
      <c r="I6" s="549">
        <f>меню!C260</f>
        <v>16</v>
      </c>
      <c r="J6" s="67">
        <f>меню!C297</f>
        <v>25</v>
      </c>
      <c r="K6" s="67" t="str">
        <f>меню!D379</f>
        <v>30</v>
      </c>
      <c r="L6" s="66" t="str">
        <f>меню!D436</f>
        <v>40</v>
      </c>
      <c r="M6" s="68">
        <v>0</v>
      </c>
      <c r="N6" s="67">
        <f>меню!D549+меню!C523</f>
        <v>33.5</v>
      </c>
      <c r="O6" s="67">
        <f>меню!C559</f>
        <v>20</v>
      </c>
      <c r="P6" s="67">
        <f>меню!C599+меню!B634</f>
        <v>46</v>
      </c>
      <c r="Q6" s="67" t="str">
        <f>меню!D707</f>
        <v>25</v>
      </c>
      <c r="R6" s="67">
        <f>меню!D750+меню!D764</f>
        <v>90</v>
      </c>
      <c r="S6" s="614">
        <f>меню!D833+меню!C807</f>
        <v>42</v>
      </c>
      <c r="T6" s="67">
        <f>меню!D874</f>
        <v>20</v>
      </c>
      <c r="U6" s="67">
        <f>меню!D953+меню!D954</f>
        <v>40</v>
      </c>
      <c r="V6" s="67">
        <f>меню!D1020</f>
        <v>20</v>
      </c>
      <c r="W6" s="67">
        <f>меню!C1028+меню!D1076</f>
        <v>40</v>
      </c>
      <c r="X6" s="67" t="str">
        <f>меню!D1121</f>
        <v>30</v>
      </c>
      <c r="Y6" s="548">
        <f>X6+W6+V6+U6+T6+S6+R6+Q6+P6+O6+N6+M6+L6+K6+J6+I6+H6+G11+F11+E6</f>
        <v>735.93000000000006</v>
      </c>
      <c r="Z6" s="72">
        <f t="shared" si="1"/>
        <v>36.796500000000002</v>
      </c>
      <c r="AA6" s="73">
        <f t="shared" ref="AA6:AA34" si="2">(Z6*100)/D6/100</f>
        <v>0.98124000000000011</v>
      </c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</row>
    <row r="7" spans="1:255" x14ac:dyDescent="0.25">
      <c r="A7" s="38">
        <v>3</v>
      </c>
      <c r="B7" s="38" t="s">
        <v>313</v>
      </c>
      <c r="C7" s="40">
        <v>15</v>
      </c>
      <c r="D7" s="41">
        <f t="shared" si="0"/>
        <v>3.75</v>
      </c>
      <c r="E7" s="66">
        <f>меню!C25+меню!C29</f>
        <v>7.8599999999999994</v>
      </c>
      <c r="F7" s="67">
        <f>меню!C87+меню!C94</f>
        <v>7.5</v>
      </c>
      <c r="G7" s="67">
        <f>меню!C151</f>
        <v>28.4</v>
      </c>
      <c r="H7" s="67">
        <f>меню!C224</f>
        <v>2.5</v>
      </c>
      <c r="I7" s="549">
        <v>0</v>
      </c>
      <c r="J7" s="67">
        <v>0</v>
      </c>
      <c r="K7" s="67">
        <f>меню!C353</f>
        <v>3</v>
      </c>
      <c r="L7" s="67">
        <f>меню!C416</f>
        <v>3.8</v>
      </c>
      <c r="M7" s="539">
        <f>меню!C490</f>
        <v>1.5</v>
      </c>
      <c r="N7" s="67">
        <f>меню!C528</f>
        <v>5</v>
      </c>
      <c r="O7" s="67">
        <f>меню!C575+меню!C579</f>
        <v>7.8599999999999994</v>
      </c>
      <c r="P7" s="67">
        <v>0</v>
      </c>
      <c r="Q7" s="67">
        <v>0</v>
      </c>
      <c r="R7" s="67">
        <f>меню!C754</f>
        <v>3</v>
      </c>
      <c r="S7" s="614">
        <f>меню!C825</f>
        <v>1.5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71">
        <f t="shared" ref="Y7:Y29" si="3">X7+W7+V7+U7+T7+S7+R7+Q7+P7+O7+N7+M7+L7+K7+J7+I7+H7+G7+F7+E7</f>
        <v>71.92</v>
      </c>
      <c r="Z7" s="72">
        <f t="shared" si="1"/>
        <v>3.5960000000000001</v>
      </c>
      <c r="AA7" s="73">
        <f t="shared" si="2"/>
        <v>0.95893333333333342</v>
      </c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</row>
    <row r="8" spans="1:255" ht="21" customHeight="1" x14ac:dyDescent="0.25">
      <c r="A8" s="660">
        <v>4</v>
      </c>
      <c r="B8" s="39" t="s">
        <v>314</v>
      </c>
      <c r="C8" s="43">
        <v>45</v>
      </c>
      <c r="D8" s="41">
        <f t="shared" si="0"/>
        <v>11.25</v>
      </c>
      <c r="E8" s="67">
        <f>меню!C16+меню!C26</f>
        <v>30.33</v>
      </c>
      <c r="F8" s="67">
        <v>0</v>
      </c>
      <c r="G8" s="67">
        <v>0</v>
      </c>
      <c r="H8" s="67">
        <v>0</v>
      </c>
      <c r="I8" s="549">
        <v>0</v>
      </c>
      <c r="J8" s="67">
        <f>меню!C327</f>
        <v>40</v>
      </c>
      <c r="K8" s="67">
        <f>меню!C365</f>
        <v>60</v>
      </c>
      <c r="L8" s="67">
        <v>0</v>
      </c>
      <c r="M8" s="539">
        <v>0</v>
      </c>
      <c r="N8" s="67">
        <f>меню!C536</f>
        <v>52.5</v>
      </c>
      <c r="O8" s="67">
        <f>меню!C576+меню!C566</f>
        <v>30.33</v>
      </c>
      <c r="P8" s="67">
        <v>0</v>
      </c>
      <c r="Q8" s="67">
        <v>0</v>
      </c>
      <c r="R8" s="67">
        <v>0</v>
      </c>
      <c r="S8" s="614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71">
        <f t="shared" si="3"/>
        <v>213.15999999999997</v>
      </c>
      <c r="Z8" s="72">
        <f t="shared" si="1"/>
        <v>10.657999999999998</v>
      </c>
      <c r="AA8" s="73">
        <f t="shared" si="2"/>
        <v>0.94737777777777754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</row>
    <row r="9" spans="1:255" ht="25.5" customHeight="1" x14ac:dyDescent="0.25">
      <c r="A9" s="38">
        <v>5</v>
      </c>
      <c r="B9" s="39" t="s">
        <v>315</v>
      </c>
      <c r="C9" s="43">
        <v>15</v>
      </c>
      <c r="D9" s="41">
        <f t="shared" si="0"/>
        <v>3.75</v>
      </c>
      <c r="E9" s="67">
        <v>0</v>
      </c>
      <c r="F9" s="67">
        <v>0</v>
      </c>
      <c r="G9" s="67">
        <v>0</v>
      </c>
      <c r="H9" s="67">
        <v>0</v>
      </c>
      <c r="I9" s="549">
        <v>0</v>
      </c>
      <c r="J9" s="67">
        <v>0</v>
      </c>
      <c r="K9" s="67">
        <v>0</v>
      </c>
      <c r="L9" s="67">
        <f>меню!C420</f>
        <v>60</v>
      </c>
      <c r="M9" s="539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14">
        <v>0</v>
      </c>
      <c r="T9" s="67">
        <f>меню!C844</f>
        <v>14</v>
      </c>
      <c r="U9" s="67">
        <v>0</v>
      </c>
      <c r="V9" s="67">
        <v>0</v>
      </c>
      <c r="W9" s="67">
        <v>0</v>
      </c>
      <c r="X9" s="67">
        <v>0</v>
      </c>
      <c r="Y9" s="71">
        <f t="shared" si="3"/>
        <v>74</v>
      </c>
      <c r="Z9" s="72">
        <f t="shared" si="1"/>
        <v>3.7</v>
      </c>
      <c r="AA9" s="73">
        <f t="shared" si="2"/>
        <v>0.98666666666666669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</row>
    <row r="10" spans="1:255" x14ac:dyDescent="0.25">
      <c r="A10" s="38">
        <v>6</v>
      </c>
      <c r="B10" s="38" t="s">
        <v>316</v>
      </c>
      <c r="C10" s="40">
        <v>187</v>
      </c>
      <c r="D10" s="41">
        <f t="shared" si="0"/>
        <v>46.75</v>
      </c>
      <c r="E10" s="67">
        <v>0</v>
      </c>
      <c r="F10" s="67">
        <f>меню!C98</f>
        <v>128</v>
      </c>
      <c r="G10" s="67">
        <f>меню!C132</f>
        <v>25</v>
      </c>
      <c r="H10" s="67">
        <v>0</v>
      </c>
      <c r="I10" s="549">
        <v>0</v>
      </c>
      <c r="J10" s="67">
        <v>0</v>
      </c>
      <c r="K10" s="67">
        <v>0</v>
      </c>
      <c r="L10" s="67">
        <v>0</v>
      </c>
      <c r="M10" s="67">
        <f>меню!C478</f>
        <v>128</v>
      </c>
      <c r="N10" s="67">
        <v>0</v>
      </c>
      <c r="O10" s="67">
        <v>0</v>
      </c>
      <c r="P10" s="67">
        <f>меню!C622</f>
        <v>90</v>
      </c>
      <c r="Q10" s="67">
        <f>меню!C692</f>
        <v>128</v>
      </c>
      <c r="R10" s="67">
        <f>меню!C738</f>
        <v>130</v>
      </c>
      <c r="S10" s="614">
        <f>меню!C813</f>
        <v>128</v>
      </c>
      <c r="T10" s="67">
        <f>меню!C849</f>
        <v>50</v>
      </c>
      <c r="U10" s="67">
        <f>меню!C932</f>
        <v>80</v>
      </c>
      <c r="V10" s="67">
        <v>0</v>
      </c>
      <c r="W10" s="67">
        <f>меню!C1039</f>
        <v>30</v>
      </c>
      <c r="X10" s="67">
        <v>0</v>
      </c>
      <c r="Y10" s="71">
        <f t="shared" si="3"/>
        <v>917</v>
      </c>
      <c r="Z10" s="72">
        <f t="shared" si="1"/>
        <v>45.85</v>
      </c>
      <c r="AA10" s="73">
        <f t="shared" si="2"/>
        <v>0.98074866310160436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</row>
    <row r="11" spans="1:255" x14ac:dyDescent="0.25">
      <c r="A11" s="38">
        <v>7</v>
      </c>
      <c r="B11" s="38" t="s">
        <v>317</v>
      </c>
      <c r="C11" s="40">
        <v>280</v>
      </c>
      <c r="D11" s="41">
        <f t="shared" si="0"/>
        <v>70</v>
      </c>
      <c r="E11" s="67">
        <v>0</v>
      </c>
      <c r="F11" s="67">
        <f>меню!C83+меню!C52+меню!C57+меню!C93</f>
        <v>75.180000000000007</v>
      </c>
      <c r="G11" s="67">
        <f>меню!C136+меню!C137+меню!C139+меню!C141+меню!C142</f>
        <v>86.25</v>
      </c>
      <c r="H11" s="67">
        <f>меню!C179+меню!C183+меню!C234+меню!C235+меню!C237</f>
        <v>238.5</v>
      </c>
      <c r="I11" s="549">
        <v>0</v>
      </c>
      <c r="J11" s="67">
        <f>меню!C329+меню!C331+меню!C302+меню!C303+меню!C308</f>
        <v>83.5</v>
      </c>
      <c r="K11" s="67">
        <f>меню!C366+меню!C368+меню!C370</f>
        <v>46</v>
      </c>
      <c r="L11" s="67">
        <f>меню!C386+меню!C401+меню!C403</f>
        <v>78.400000000000006</v>
      </c>
      <c r="M11" s="539">
        <f>меню!C474+меню!C476+меню!C454+меню!C457+меню!C460+меню!C461+меню!C462+меню!C466+меню!C476+меню!C489</f>
        <v>104.5</v>
      </c>
      <c r="N11" s="67">
        <f>меню!C518+меню!C525</f>
        <v>27.5</v>
      </c>
      <c r="O11" s="67">
        <v>0</v>
      </c>
      <c r="P11" s="67">
        <f>меню!C626+меню!C628</f>
        <v>30</v>
      </c>
      <c r="Q11" s="67">
        <f>меню!C654+меню!C681+меню!C682</f>
        <v>61.5</v>
      </c>
      <c r="R11" s="67">
        <f>меню!C722+меню!C743+меню!C746</f>
        <v>94.4</v>
      </c>
      <c r="S11" s="614">
        <f>меню!C798+меню!C805+меню!C824</f>
        <v>29</v>
      </c>
      <c r="T11" s="67">
        <f>меню!C845+меню!C847</f>
        <v>20</v>
      </c>
      <c r="U11" s="67">
        <f>меню!C896+меню!C902+меню!C936+меню!C938+меню!C941</f>
        <v>129.5</v>
      </c>
      <c r="V11" s="67">
        <f>меню!C961+меню!C984+меню!C995+меню!C996+меню!C998+меню!C1005</f>
        <v>254.7</v>
      </c>
      <c r="W11" s="67">
        <f>меню!C1043+меню!C1045</f>
        <v>22</v>
      </c>
      <c r="X11" s="67">
        <f>меню!C1103+меню!C1104+меню!C1105</f>
        <v>21</v>
      </c>
      <c r="Y11" s="71">
        <f t="shared" si="3"/>
        <v>1401.93</v>
      </c>
      <c r="Z11" s="72">
        <f t="shared" si="1"/>
        <v>70.096500000000006</v>
      </c>
      <c r="AA11" s="73">
        <f t="shared" si="2"/>
        <v>1.0013785714285717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</row>
    <row r="12" spans="1:255" x14ac:dyDescent="0.25">
      <c r="A12" s="38">
        <v>8</v>
      </c>
      <c r="B12" s="38" t="s">
        <v>318</v>
      </c>
      <c r="C12" s="40">
        <v>185</v>
      </c>
      <c r="D12" s="41">
        <f t="shared" si="0"/>
        <v>46.25</v>
      </c>
      <c r="E12" s="67">
        <f>меню!C43+меню!B44</f>
        <v>31</v>
      </c>
      <c r="F12" s="67">
        <v>0</v>
      </c>
      <c r="G12" s="67">
        <v>0</v>
      </c>
      <c r="H12" s="67">
        <f>меню!C245+меню!C246</f>
        <v>30</v>
      </c>
      <c r="I12" s="549" t="str">
        <f>меню!D286</f>
        <v>130</v>
      </c>
      <c r="J12" s="67">
        <v>200</v>
      </c>
      <c r="K12" s="67">
        <v>0</v>
      </c>
      <c r="L12" s="67">
        <v>0</v>
      </c>
      <c r="M12" s="539">
        <v>0</v>
      </c>
      <c r="N12" s="67">
        <v>200</v>
      </c>
      <c r="O12" s="67">
        <v>0</v>
      </c>
      <c r="P12" s="67">
        <f>меню!D647</f>
        <v>130</v>
      </c>
      <c r="Q12" s="67">
        <f>меню!C703</f>
        <v>24</v>
      </c>
      <c r="R12" s="67">
        <v>0</v>
      </c>
      <c r="S12" s="614">
        <v>0</v>
      </c>
      <c r="T12" s="67">
        <v>0</v>
      </c>
      <c r="U12" s="67">
        <v>0</v>
      </c>
      <c r="V12" s="67">
        <f>меню!C1015</f>
        <v>21</v>
      </c>
      <c r="W12" s="67">
        <f>меню!D1077</f>
        <v>120</v>
      </c>
      <c r="X12" s="67">
        <v>0</v>
      </c>
      <c r="Y12" s="71">
        <f t="shared" si="3"/>
        <v>886</v>
      </c>
      <c r="Z12" s="72">
        <f t="shared" si="1"/>
        <v>44.3</v>
      </c>
      <c r="AA12" s="73">
        <f t="shared" si="2"/>
        <v>0.95783783783783794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</row>
    <row r="13" spans="1:255" ht="22.5" x14ac:dyDescent="0.25">
      <c r="A13" s="38">
        <v>9</v>
      </c>
      <c r="B13" s="39" t="s">
        <v>319</v>
      </c>
      <c r="C13" s="44">
        <v>200</v>
      </c>
      <c r="D13" s="41">
        <f t="shared" si="0"/>
        <v>50</v>
      </c>
      <c r="E13" s="67">
        <v>0</v>
      </c>
      <c r="F13" s="67">
        <f>меню!D110</f>
        <v>200</v>
      </c>
      <c r="G13" s="67">
        <v>0</v>
      </c>
      <c r="H13" s="67">
        <v>0</v>
      </c>
      <c r="I13" s="549">
        <v>0</v>
      </c>
      <c r="J13" s="67">
        <v>0</v>
      </c>
      <c r="K13" s="67">
        <v>0</v>
      </c>
      <c r="L13" s="67">
        <v>0</v>
      </c>
      <c r="M13" s="67">
        <v>0</v>
      </c>
      <c r="N13" s="67">
        <f>меню!D541</f>
        <v>200</v>
      </c>
      <c r="O13" s="67">
        <v>0</v>
      </c>
      <c r="P13" s="67">
        <v>0</v>
      </c>
      <c r="Q13" s="67" t="str">
        <f>меню!D698</f>
        <v>200</v>
      </c>
      <c r="R13" s="67">
        <v>0</v>
      </c>
      <c r="S13" s="614">
        <v>0</v>
      </c>
      <c r="T13" s="67">
        <f>меню!D870</f>
        <v>200</v>
      </c>
      <c r="U13" s="67">
        <v>0</v>
      </c>
      <c r="V13" s="67">
        <v>0</v>
      </c>
      <c r="W13" s="67">
        <f>меню!D1066</f>
        <v>200</v>
      </c>
      <c r="X13" s="67">
        <v>0</v>
      </c>
      <c r="Y13" s="71">
        <f t="shared" si="3"/>
        <v>1000</v>
      </c>
      <c r="Z13" s="72">
        <f t="shared" si="1"/>
        <v>50</v>
      </c>
      <c r="AA13" s="73">
        <f t="shared" si="2"/>
        <v>1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</row>
    <row r="14" spans="1:255" x14ac:dyDescent="0.25">
      <c r="A14" s="38">
        <v>10</v>
      </c>
      <c r="B14" s="38" t="s">
        <v>320</v>
      </c>
      <c r="C14" s="40">
        <v>30</v>
      </c>
      <c r="D14" s="41">
        <f t="shared" si="0"/>
        <v>7.5</v>
      </c>
      <c r="E14" s="67">
        <v>0</v>
      </c>
      <c r="F14" s="67">
        <v>0</v>
      </c>
      <c r="G14" s="67">
        <v>0</v>
      </c>
      <c r="H14" s="67">
        <f>меню!C219</f>
        <v>69</v>
      </c>
      <c r="I14" s="549">
        <v>0</v>
      </c>
      <c r="J14" s="67">
        <v>0</v>
      </c>
      <c r="K14" s="67">
        <v>0</v>
      </c>
      <c r="L14" s="67">
        <f>меню!C398+3</f>
        <v>75.5</v>
      </c>
      <c r="M14" s="539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14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71">
        <f t="shared" si="3"/>
        <v>144.5</v>
      </c>
      <c r="Z14" s="72">
        <f t="shared" si="1"/>
        <v>7.2249999999999996</v>
      </c>
      <c r="AA14" s="73">
        <f t="shared" si="2"/>
        <v>0.96333333333333326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</row>
    <row r="15" spans="1:255" x14ac:dyDescent="0.25">
      <c r="A15" s="38">
        <v>11</v>
      </c>
      <c r="B15" s="39" t="s">
        <v>321</v>
      </c>
      <c r="C15" s="40">
        <v>1</v>
      </c>
      <c r="D15" s="70">
        <v>0.25</v>
      </c>
      <c r="E15" s="67">
        <v>0</v>
      </c>
      <c r="F15" s="67">
        <v>0</v>
      </c>
      <c r="G15" s="67">
        <v>0</v>
      </c>
      <c r="H15" s="67">
        <v>0</v>
      </c>
      <c r="I15" s="549">
        <f>меню!C275</f>
        <v>2</v>
      </c>
      <c r="J15" s="67">
        <v>0</v>
      </c>
      <c r="K15" s="67">
        <v>0</v>
      </c>
      <c r="L15" s="67">
        <v>0</v>
      </c>
      <c r="M15" s="539">
        <v>0</v>
      </c>
      <c r="N15" s="67">
        <v>0</v>
      </c>
      <c r="O15" s="67">
        <v>0</v>
      </c>
      <c r="P15" s="67">
        <f>меню!C636</f>
        <v>3</v>
      </c>
      <c r="Q15" s="67">
        <v>0</v>
      </c>
      <c r="R15" s="67">
        <v>0</v>
      </c>
      <c r="S15" s="614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71">
        <f t="shared" si="3"/>
        <v>5</v>
      </c>
      <c r="Z15" s="74">
        <f t="shared" si="1"/>
        <v>0.25</v>
      </c>
      <c r="AA15" s="73">
        <f t="shared" si="2"/>
        <v>1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</row>
    <row r="16" spans="1:255" x14ac:dyDescent="0.25">
      <c r="A16" s="38">
        <v>12</v>
      </c>
      <c r="B16" s="38" t="s">
        <v>322</v>
      </c>
      <c r="C16" s="40">
        <v>1</v>
      </c>
      <c r="D16" s="41">
        <v>0.25</v>
      </c>
      <c r="E16" s="67">
        <f>меню!C41</f>
        <v>1.5</v>
      </c>
      <c r="F16" s="67">
        <v>0</v>
      </c>
      <c r="G16" s="67">
        <v>0</v>
      </c>
      <c r="H16" s="67">
        <f>меню!C243</f>
        <v>1.5</v>
      </c>
      <c r="I16" s="549">
        <v>0</v>
      </c>
      <c r="J16" s="67">
        <v>0</v>
      </c>
      <c r="K16" s="67">
        <v>0</v>
      </c>
      <c r="L16" s="67">
        <v>0</v>
      </c>
      <c r="M16" s="539">
        <f>меню!C494</f>
        <v>1.5</v>
      </c>
      <c r="N16" s="67">
        <v>0</v>
      </c>
      <c r="O16" s="67">
        <v>0</v>
      </c>
      <c r="P16" s="67">
        <v>0</v>
      </c>
      <c r="Q16" s="67">
        <v>0</v>
      </c>
      <c r="R16" s="67">
        <f>меню!C759</f>
        <v>0.5</v>
      </c>
      <c r="S16" s="614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71">
        <f t="shared" si="3"/>
        <v>5</v>
      </c>
      <c r="Z16" s="74">
        <f t="shared" si="1"/>
        <v>0.25</v>
      </c>
      <c r="AA16" s="73">
        <f t="shared" si="2"/>
        <v>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</row>
    <row r="17" spans="1:255" x14ac:dyDescent="0.25">
      <c r="A17" s="38">
        <v>13</v>
      </c>
      <c r="B17" s="38" t="s">
        <v>323</v>
      </c>
      <c r="C17" s="40">
        <v>70</v>
      </c>
      <c r="D17" s="41">
        <f>C17*24%</f>
        <v>16.8</v>
      </c>
      <c r="E17" s="67">
        <v>0</v>
      </c>
      <c r="F17" s="67">
        <v>0</v>
      </c>
      <c r="G17" s="67">
        <f>меню!C129</f>
        <v>12.8</v>
      </c>
      <c r="H17" s="67">
        <v>0</v>
      </c>
      <c r="I17" s="549">
        <v>0</v>
      </c>
      <c r="J17" s="67">
        <f>меню!C324</f>
        <v>43.5</v>
      </c>
      <c r="K17" s="67">
        <f>меню!C359</f>
        <v>64</v>
      </c>
      <c r="L17" s="67">
        <v>0</v>
      </c>
      <c r="M17" s="539">
        <v>0</v>
      </c>
      <c r="N17" s="67">
        <f>меню!C520+меню!C521</f>
        <v>69</v>
      </c>
      <c r="O17" s="67">
        <v>0</v>
      </c>
      <c r="P17" s="67">
        <v>0</v>
      </c>
      <c r="Q17" s="67">
        <v>0</v>
      </c>
      <c r="R17" s="67">
        <f>меню!C736</f>
        <v>56</v>
      </c>
      <c r="S17" s="614">
        <v>0</v>
      </c>
      <c r="T17" s="67">
        <v>0</v>
      </c>
      <c r="U17" s="67">
        <f>меню!C929</f>
        <v>58</v>
      </c>
      <c r="V17" s="67">
        <f>меню!C979+меню!C980</f>
        <v>65</v>
      </c>
      <c r="W17" s="67">
        <f>меню!C1035</f>
        <v>16</v>
      </c>
      <c r="X17" s="67">
        <v>0</v>
      </c>
      <c r="Y17" s="71">
        <f t="shared" si="3"/>
        <v>384.3</v>
      </c>
      <c r="Z17" s="72">
        <f t="shared" si="1"/>
        <v>19.215</v>
      </c>
      <c r="AA17" s="73">
        <f t="shared" si="2"/>
        <v>1.14375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</row>
    <row r="18" spans="1:255" ht="18" customHeight="1" x14ac:dyDescent="0.25">
      <c r="A18" s="38">
        <v>14</v>
      </c>
      <c r="B18" s="39" t="s">
        <v>324</v>
      </c>
      <c r="C18" s="40">
        <v>35</v>
      </c>
      <c r="D18" s="41">
        <f>C18*25%</f>
        <v>8.75</v>
      </c>
      <c r="E18" s="67">
        <v>0</v>
      </c>
      <c r="F18" s="67">
        <v>0</v>
      </c>
      <c r="G18" s="67">
        <v>0</v>
      </c>
      <c r="H18" s="67">
        <v>0</v>
      </c>
      <c r="I18" s="549">
        <v>0</v>
      </c>
      <c r="J18" s="67">
        <v>0</v>
      </c>
      <c r="K18" s="67">
        <v>0</v>
      </c>
      <c r="L18" s="67">
        <v>0</v>
      </c>
      <c r="M18" s="539">
        <v>0</v>
      </c>
      <c r="N18" s="67">
        <v>0</v>
      </c>
      <c r="O18" s="67">
        <v>0</v>
      </c>
      <c r="P18" s="67">
        <f>меню!C621</f>
        <v>10</v>
      </c>
      <c r="Q18" s="67">
        <f>меню!C679</f>
        <v>122</v>
      </c>
      <c r="R18" s="67">
        <v>0</v>
      </c>
      <c r="S18" s="614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71">
        <f t="shared" si="3"/>
        <v>132</v>
      </c>
      <c r="Z18" s="72">
        <f t="shared" si="1"/>
        <v>6.6</v>
      </c>
      <c r="AA18" s="73">
        <f t="shared" si="2"/>
        <v>0.75428571428571434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</row>
    <row r="19" spans="1:255" ht="14.25" customHeight="1" x14ac:dyDescent="0.25">
      <c r="A19" s="38">
        <v>15</v>
      </c>
      <c r="B19" s="39" t="s">
        <v>325</v>
      </c>
      <c r="C19" s="40">
        <v>58</v>
      </c>
      <c r="D19" s="41">
        <f>C19*19%</f>
        <v>11.02</v>
      </c>
      <c r="E19" s="67">
        <v>0</v>
      </c>
      <c r="F19" s="67">
        <f>меню!C82</f>
        <v>80</v>
      </c>
      <c r="G19" s="67">
        <v>13</v>
      </c>
      <c r="H19" s="67">
        <v>0</v>
      </c>
      <c r="I19" s="549">
        <v>0</v>
      </c>
      <c r="J19" s="67">
        <v>0</v>
      </c>
      <c r="K19" s="67">
        <v>0</v>
      </c>
      <c r="L19" s="67">
        <v>0</v>
      </c>
      <c r="M19" s="539">
        <f>меню!C469</f>
        <v>72.5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14">
        <f>меню!C804</f>
        <v>63</v>
      </c>
      <c r="T19" s="67">
        <v>0</v>
      </c>
      <c r="U19" s="67">
        <v>0</v>
      </c>
      <c r="V19" s="67">
        <v>0</v>
      </c>
      <c r="W19" s="67">
        <v>0</v>
      </c>
      <c r="X19" s="67"/>
      <c r="Y19" s="71">
        <f t="shared" si="3"/>
        <v>228.5</v>
      </c>
      <c r="Z19" s="72">
        <f t="shared" si="1"/>
        <v>11.425000000000001</v>
      </c>
      <c r="AA19" s="73">
        <f t="shared" si="2"/>
        <v>1.0367513611615247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</row>
    <row r="20" spans="1:255" x14ac:dyDescent="0.25">
      <c r="A20" s="38">
        <v>16</v>
      </c>
      <c r="B20" s="45" t="s">
        <v>326</v>
      </c>
      <c r="C20" s="43">
        <v>300</v>
      </c>
      <c r="D20" s="41">
        <f>C20*20%</f>
        <v>60</v>
      </c>
      <c r="E20" s="67">
        <f>меню!C31+меню!C18</f>
        <v>118</v>
      </c>
      <c r="F20" s="67">
        <f>меню!C102</f>
        <v>22.5</v>
      </c>
      <c r="G20" s="67">
        <f>меню!C170</f>
        <v>100</v>
      </c>
      <c r="H20" s="67">
        <v>0</v>
      </c>
      <c r="I20" s="549">
        <f>меню!C278+меню!C269</f>
        <v>140</v>
      </c>
      <c r="J20" s="67">
        <v>0</v>
      </c>
      <c r="K20" s="67">
        <v>0</v>
      </c>
      <c r="L20" s="67">
        <f>меню!C428</f>
        <v>100</v>
      </c>
      <c r="M20" s="539">
        <v>0</v>
      </c>
      <c r="N20" s="67">
        <v>0</v>
      </c>
      <c r="O20" s="67">
        <f>меню!C568+меню!C581</f>
        <v>116</v>
      </c>
      <c r="P20" s="67">
        <f>меню!C639+меню!C629</f>
        <v>120</v>
      </c>
      <c r="Q20" s="67">
        <f>меню!C696</f>
        <v>22.5</v>
      </c>
      <c r="R20" s="67">
        <v>0</v>
      </c>
      <c r="S20" s="614">
        <f>меню!C817+меню!C832</f>
        <v>122.5</v>
      </c>
      <c r="T20" s="67">
        <v>0</v>
      </c>
      <c r="U20" s="67">
        <f>меню!D951</f>
        <v>200</v>
      </c>
      <c r="V20" s="67">
        <v>0</v>
      </c>
      <c r="W20" s="67">
        <v>0</v>
      </c>
      <c r="X20" s="67">
        <f>меню!D1114</f>
        <v>200</v>
      </c>
      <c r="Y20" s="71">
        <f t="shared" si="3"/>
        <v>1261.5</v>
      </c>
      <c r="Z20" s="72">
        <f t="shared" si="1"/>
        <v>63.075000000000003</v>
      </c>
      <c r="AA20" s="73">
        <f t="shared" si="2"/>
        <v>1.05125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</row>
    <row r="21" spans="1:255" ht="22.5" x14ac:dyDescent="0.25">
      <c r="A21" s="46">
        <v>17</v>
      </c>
      <c r="B21" s="661" t="s">
        <v>327</v>
      </c>
      <c r="C21" s="43">
        <v>150</v>
      </c>
      <c r="D21" s="41">
        <f t="shared" ref="D21:D26" si="4">C21*25%</f>
        <v>37.5</v>
      </c>
      <c r="E21" s="539">
        <v>0</v>
      </c>
      <c r="F21" s="539">
        <v>0</v>
      </c>
      <c r="G21" s="539">
        <v>0</v>
      </c>
      <c r="H21" s="539">
        <v>0</v>
      </c>
      <c r="I21" s="550">
        <v>0</v>
      </c>
      <c r="J21" s="539">
        <v>0</v>
      </c>
      <c r="K21" s="67">
        <f>меню!D377</f>
        <v>200</v>
      </c>
      <c r="L21" s="539">
        <v>0</v>
      </c>
      <c r="M21" s="539">
        <v>0</v>
      </c>
      <c r="N21" s="67">
        <v>0</v>
      </c>
      <c r="O21" s="67">
        <f>меню!D589</f>
        <v>200</v>
      </c>
      <c r="P21" s="67">
        <v>0</v>
      </c>
      <c r="Q21" s="67">
        <v>0</v>
      </c>
      <c r="R21" s="67">
        <f>меню!D763</f>
        <v>200</v>
      </c>
      <c r="S21" s="614">
        <v>0</v>
      </c>
      <c r="T21" s="67">
        <f>меню!D875</f>
        <v>125</v>
      </c>
      <c r="U21" s="67">
        <v>0</v>
      </c>
      <c r="V21" s="67">
        <v>0</v>
      </c>
      <c r="W21" s="67">
        <v>0</v>
      </c>
      <c r="X21" s="67">
        <v>0</v>
      </c>
      <c r="Y21" s="71">
        <f t="shared" si="3"/>
        <v>725</v>
      </c>
      <c r="Z21" s="72">
        <f t="shared" si="1"/>
        <v>36.25</v>
      </c>
      <c r="AA21" s="73">
        <f t="shared" si="2"/>
        <v>0.96666666666666667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</row>
    <row r="22" spans="1:255" x14ac:dyDescent="0.25">
      <c r="A22" s="38">
        <v>18</v>
      </c>
      <c r="B22" s="39" t="s">
        <v>328</v>
      </c>
      <c r="C22" s="40">
        <v>50</v>
      </c>
      <c r="D22" s="41">
        <f t="shared" si="4"/>
        <v>12.5</v>
      </c>
      <c r="E22" s="67">
        <f>меню!B23</f>
        <v>101</v>
      </c>
      <c r="F22" s="67">
        <v>0</v>
      </c>
      <c r="G22" s="67">
        <f>меню!C156</f>
        <v>34.72</v>
      </c>
      <c r="H22" s="67">
        <v>0</v>
      </c>
      <c r="I22" s="549">
        <v>0</v>
      </c>
      <c r="J22" s="67">
        <v>0</v>
      </c>
      <c r="K22" s="67">
        <v>0</v>
      </c>
      <c r="L22" s="67">
        <v>0</v>
      </c>
      <c r="M22" s="539">
        <v>0</v>
      </c>
      <c r="N22" s="67">
        <v>0</v>
      </c>
      <c r="O22" s="67">
        <v>101</v>
      </c>
      <c r="P22" s="67">
        <v>0</v>
      </c>
      <c r="Q22" s="67">
        <v>0</v>
      </c>
      <c r="R22" s="67">
        <v>0</v>
      </c>
      <c r="S22" s="614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71">
        <f t="shared" si="3"/>
        <v>236.72</v>
      </c>
      <c r="Z22" s="72">
        <f t="shared" si="1"/>
        <v>11.836</v>
      </c>
      <c r="AA22" s="73">
        <f t="shared" si="2"/>
        <v>0.94688000000000017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</row>
    <row r="23" spans="1:255" x14ac:dyDescent="0.25">
      <c r="A23" s="38">
        <v>19</v>
      </c>
      <c r="B23" s="39" t="s">
        <v>329</v>
      </c>
      <c r="C23" s="40">
        <v>10</v>
      </c>
      <c r="D23" s="41">
        <f t="shared" si="4"/>
        <v>2.5</v>
      </c>
      <c r="E23" s="67">
        <v>0</v>
      </c>
      <c r="F23" s="67">
        <f>меню!C92</f>
        <v>4.5</v>
      </c>
      <c r="G23" s="67">
        <f>меню!C146</f>
        <v>5</v>
      </c>
      <c r="H23" s="67">
        <f>меню!C223</f>
        <v>10</v>
      </c>
      <c r="I23" s="549">
        <v>0</v>
      </c>
      <c r="J23" s="67">
        <v>0</v>
      </c>
      <c r="K23" s="67">
        <v>0</v>
      </c>
      <c r="L23" s="67">
        <f>меню!C405</f>
        <v>11</v>
      </c>
      <c r="M23" s="539">
        <v>0</v>
      </c>
      <c r="N23" s="67">
        <f>меню!C532</f>
        <v>8</v>
      </c>
      <c r="O23" s="67">
        <v>0</v>
      </c>
      <c r="P23" s="67">
        <v>0</v>
      </c>
      <c r="Q23" s="67">
        <v>0</v>
      </c>
      <c r="R23" s="67">
        <v>0</v>
      </c>
      <c r="S23" s="614">
        <v>0</v>
      </c>
      <c r="T23" s="67">
        <v>0</v>
      </c>
      <c r="U23" s="67">
        <v>0</v>
      </c>
      <c r="V23" s="67">
        <f>меню!C1004</f>
        <v>4.5</v>
      </c>
      <c r="W23" s="67">
        <f>меню!C1051</f>
        <v>5</v>
      </c>
      <c r="X23" s="67">
        <v>0</v>
      </c>
      <c r="Y23" s="71">
        <f t="shared" si="3"/>
        <v>48</v>
      </c>
      <c r="Z23" s="72">
        <f t="shared" si="1"/>
        <v>2.4</v>
      </c>
      <c r="AA23" s="73">
        <f t="shared" si="2"/>
        <v>0.96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</row>
    <row r="24" spans="1:255" x14ac:dyDescent="0.25">
      <c r="A24" s="38">
        <v>20</v>
      </c>
      <c r="B24" s="39" t="s">
        <v>330</v>
      </c>
      <c r="C24" s="40">
        <v>10</v>
      </c>
      <c r="D24" s="41">
        <f t="shared" si="4"/>
        <v>2.5</v>
      </c>
      <c r="E24" s="67">
        <v>0</v>
      </c>
      <c r="F24" s="67">
        <f>меню!C55</f>
        <v>6</v>
      </c>
      <c r="G24" s="67">
        <f>меню!C126</f>
        <v>10</v>
      </c>
      <c r="H24" s="67">
        <v>0</v>
      </c>
      <c r="I24" s="549">
        <v>0</v>
      </c>
      <c r="J24" s="67">
        <f>меню!C296</f>
        <v>15</v>
      </c>
      <c r="K24" s="67">
        <v>0</v>
      </c>
      <c r="L24" s="67">
        <v>0</v>
      </c>
      <c r="M24" s="539">
        <v>0</v>
      </c>
      <c r="N24" s="67">
        <v>0</v>
      </c>
      <c r="O24" s="67">
        <v>0</v>
      </c>
      <c r="P24" s="67">
        <f>меню!C597</f>
        <v>10</v>
      </c>
      <c r="Q24" s="67">
        <v>0</v>
      </c>
      <c r="R24" s="67">
        <f>меню!C731</f>
        <v>8</v>
      </c>
      <c r="S24" s="614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71">
        <f t="shared" si="3"/>
        <v>49</v>
      </c>
      <c r="Z24" s="72">
        <f t="shared" si="1"/>
        <v>2.4500000000000002</v>
      </c>
      <c r="AA24" s="73">
        <f t="shared" si="2"/>
        <v>0.98000000000000009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</row>
    <row r="25" spans="1:255" x14ac:dyDescent="0.25">
      <c r="A25" s="38">
        <v>21</v>
      </c>
      <c r="B25" s="45" t="s">
        <v>331</v>
      </c>
      <c r="C25" s="40">
        <v>30</v>
      </c>
      <c r="D25" s="41">
        <f t="shared" si="4"/>
        <v>7.5</v>
      </c>
      <c r="E25" s="67">
        <f>меню!C10+меню!C21</f>
        <v>8</v>
      </c>
      <c r="F25" s="67">
        <f>меню!C103</f>
        <v>5</v>
      </c>
      <c r="G25" s="67">
        <f>меню!C145+меню!C150</f>
        <v>17.84</v>
      </c>
      <c r="H25" s="67">
        <v>0</v>
      </c>
      <c r="I25" s="549">
        <f>меню!C261+меню!C273</f>
        <v>7</v>
      </c>
      <c r="J25" s="67">
        <v>0</v>
      </c>
      <c r="K25" s="67">
        <v>0</v>
      </c>
      <c r="L25" s="67">
        <f>меню!C423+меню!C413</f>
        <v>10</v>
      </c>
      <c r="M25" s="539">
        <f>меню!C483</f>
        <v>4</v>
      </c>
      <c r="N25" s="67">
        <f>меню!C538</f>
        <v>4</v>
      </c>
      <c r="O25" s="67">
        <f>меню!C560+меню!C571</f>
        <v>13</v>
      </c>
      <c r="P25" s="67">
        <f>меню!C598+меню!C631</f>
        <v>13</v>
      </c>
      <c r="Q25" s="67">
        <f>меню!C697</f>
        <v>4</v>
      </c>
      <c r="R25" s="67">
        <v>0</v>
      </c>
      <c r="S25" s="614">
        <f>меню!C818</f>
        <v>6</v>
      </c>
      <c r="T25" s="67">
        <f>меню!C859</f>
        <v>10</v>
      </c>
      <c r="U25" s="67">
        <f>меню!C883</f>
        <v>10</v>
      </c>
      <c r="V25" s="67">
        <f>меню!C991</f>
        <v>6</v>
      </c>
      <c r="W25" s="67">
        <f>меню!C1047+меню!C1056+меню!C1029</f>
        <v>25</v>
      </c>
      <c r="X25" s="67">
        <v>0</v>
      </c>
      <c r="Y25" s="71">
        <f t="shared" si="3"/>
        <v>142.84</v>
      </c>
      <c r="Z25" s="72">
        <f t="shared" si="1"/>
        <v>7.1420000000000003</v>
      </c>
      <c r="AA25" s="73">
        <f t="shared" si="2"/>
        <v>0.95226666666666671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</row>
    <row r="26" spans="1:255" x14ac:dyDescent="0.25">
      <c r="A26" s="38">
        <v>22</v>
      </c>
      <c r="B26" s="38" t="s">
        <v>332</v>
      </c>
      <c r="C26" s="40">
        <v>15</v>
      </c>
      <c r="D26" s="41">
        <f t="shared" si="4"/>
        <v>3.75</v>
      </c>
      <c r="E26" s="67">
        <f>меню!C30</f>
        <v>1</v>
      </c>
      <c r="F26" s="67">
        <v>6</v>
      </c>
      <c r="G26" s="67">
        <f>меню!C159</f>
        <v>1</v>
      </c>
      <c r="H26" s="67">
        <f>меню!C221+меню!C241+меню!C181</f>
        <v>17</v>
      </c>
      <c r="I26" s="549">
        <v>0</v>
      </c>
      <c r="J26" s="67">
        <f>меню!C334+меню!C309</f>
        <v>6</v>
      </c>
      <c r="K26" s="67">
        <f>меню!C364</f>
        <v>5</v>
      </c>
      <c r="L26" s="67">
        <v>0</v>
      </c>
      <c r="M26" s="539">
        <f>меню!C471</f>
        <v>2</v>
      </c>
      <c r="N26" s="67">
        <f>меню!C530</f>
        <v>0.65</v>
      </c>
      <c r="O26" s="67">
        <f>меню!C580</f>
        <v>1</v>
      </c>
      <c r="P26" s="67">
        <v>0</v>
      </c>
      <c r="Q26" s="67">
        <f>меню!C656</f>
        <v>4</v>
      </c>
      <c r="R26" s="67">
        <f>меню!C748+меню!C755+меню!C718</f>
        <v>10</v>
      </c>
      <c r="S26" s="614">
        <f>меню!C789+меню!C789+меню!C811</f>
        <v>11</v>
      </c>
      <c r="T26" s="67">
        <f>меню!C848+меню!C865</f>
        <v>3.5</v>
      </c>
      <c r="U26" s="67">
        <v>6</v>
      </c>
      <c r="V26" s="67">
        <v>0</v>
      </c>
      <c r="W26" s="67">
        <v>0</v>
      </c>
      <c r="X26" s="67">
        <f>меню!C1107+меню!C1088</f>
        <v>4</v>
      </c>
      <c r="Y26" s="71">
        <f t="shared" si="3"/>
        <v>78.150000000000006</v>
      </c>
      <c r="Z26" s="72">
        <f t="shared" si="1"/>
        <v>3.9075000000000002</v>
      </c>
      <c r="AA26" s="73">
        <f t="shared" si="2"/>
        <v>1.042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</row>
    <row r="27" spans="1:255" x14ac:dyDescent="0.25">
      <c r="A27" s="38">
        <v>23</v>
      </c>
      <c r="B27" s="38" t="s">
        <v>333</v>
      </c>
      <c r="C27" s="40">
        <v>1</v>
      </c>
      <c r="D27" s="70">
        <v>10</v>
      </c>
      <c r="E27" s="67">
        <f>меню!C24</f>
        <v>3.33</v>
      </c>
      <c r="F27" s="67">
        <f>меню!C88</f>
        <v>5</v>
      </c>
      <c r="G27" s="67">
        <f>меню!C155</f>
        <v>10.72</v>
      </c>
      <c r="H27" s="67">
        <v>0</v>
      </c>
      <c r="I27" s="549">
        <f>меню!C268</f>
        <v>134</v>
      </c>
      <c r="J27" s="67">
        <v>0</v>
      </c>
      <c r="K27" s="67">
        <v>0</v>
      </c>
      <c r="L27" s="67">
        <v>0</v>
      </c>
      <c r="M27" s="539">
        <v>0</v>
      </c>
      <c r="N27" s="67">
        <f>меню!C517</f>
        <v>40</v>
      </c>
      <c r="O27" s="67">
        <f>меню!C574</f>
        <v>3.33</v>
      </c>
      <c r="P27" s="67">
        <v>0</v>
      </c>
      <c r="Q27" s="67">
        <v>0</v>
      </c>
      <c r="R27" s="67">
        <f>меню!C753</f>
        <v>0.6</v>
      </c>
      <c r="S27" s="614">
        <v>0</v>
      </c>
      <c r="T27" s="67">
        <v>0</v>
      </c>
      <c r="U27" s="67">
        <v>0</v>
      </c>
      <c r="V27" s="67">
        <v>0</v>
      </c>
      <c r="W27" s="67">
        <v>0</v>
      </c>
      <c r="X27" s="67"/>
      <c r="Y27" s="71">
        <f>X27+W27+V27+U27+T27+S27+R27+Q27+P27+O27+N27+M27+L27+K27+J27+I27+H27+G27+F27+E27</f>
        <v>196.98000000000002</v>
      </c>
      <c r="Z27" s="72">
        <f>Y27/20</f>
        <v>9.8490000000000002</v>
      </c>
      <c r="AA27" s="73">
        <f t="shared" si="2"/>
        <v>0.9849</v>
      </c>
      <c r="AB27" s="47">
        <f>SUM(E27:X27)</f>
        <v>196.98000000000002</v>
      </c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</row>
    <row r="28" spans="1:255" x14ac:dyDescent="0.25">
      <c r="A28" s="38">
        <v>24</v>
      </c>
      <c r="B28" s="38" t="s">
        <v>334</v>
      </c>
      <c r="C28" s="40">
        <v>30</v>
      </c>
      <c r="D28" s="41">
        <f>C28*25%</f>
        <v>7.5</v>
      </c>
      <c r="E28" s="67">
        <f>меню!C19</f>
        <v>5</v>
      </c>
      <c r="F28" s="67">
        <f>меню!C112</f>
        <v>9</v>
      </c>
      <c r="G28" s="67">
        <f>меню!C169+меню!C157</f>
        <v>12.84</v>
      </c>
      <c r="H28" s="67">
        <f>меню!C244</f>
        <v>9</v>
      </c>
      <c r="I28" s="549">
        <f>меню!C277</f>
        <v>9</v>
      </c>
      <c r="J28" s="67">
        <f>меню!C338</f>
        <v>9</v>
      </c>
      <c r="K28" s="67">
        <f>меню!C352</f>
        <v>0.5</v>
      </c>
      <c r="L28" s="67">
        <f>меню!C432</f>
        <v>9</v>
      </c>
      <c r="M28" s="539">
        <f>меню!C496</f>
        <v>9</v>
      </c>
      <c r="N28" s="67">
        <f>меню!C543</f>
        <v>9</v>
      </c>
      <c r="O28" s="67">
        <f>меню!C569</f>
        <v>5</v>
      </c>
      <c r="P28" s="67">
        <f>меню!C643</f>
        <v>9</v>
      </c>
      <c r="Q28" s="67">
        <f>меню!C704</f>
        <v>10</v>
      </c>
      <c r="R28" s="67">
        <v>0</v>
      </c>
      <c r="S28" s="614">
        <f>меню!C831</f>
        <v>10</v>
      </c>
      <c r="T28" s="67">
        <f>меню!C863</f>
        <v>7.6</v>
      </c>
      <c r="U28" s="67">
        <f>меню!C947</f>
        <v>10</v>
      </c>
      <c r="V28" s="67">
        <f>меню!C1018</f>
        <v>9</v>
      </c>
      <c r="W28" s="67">
        <f>меню!C1068</f>
        <v>9</v>
      </c>
      <c r="X28" s="67"/>
      <c r="Y28" s="71">
        <f t="shared" si="3"/>
        <v>150.94</v>
      </c>
      <c r="Z28" s="75">
        <f t="shared" si="1"/>
        <v>7.5469999999999997</v>
      </c>
      <c r="AA28" s="73">
        <f>(Z28*100)/D28/100</f>
        <v>1.0062666666666664</v>
      </c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</row>
    <row r="29" spans="1:255" x14ac:dyDescent="0.25">
      <c r="A29" s="46">
        <v>25</v>
      </c>
      <c r="B29" s="46" t="s">
        <v>335</v>
      </c>
      <c r="C29" s="40">
        <v>0.2</v>
      </c>
      <c r="D29" s="41">
        <f>C29*25%</f>
        <v>0.05</v>
      </c>
      <c r="E29" s="539">
        <v>0</v>
      </c>
      <c r="F29" s="539">
        <v>0</v>
      </c>
      <c r="G29" s="539">
        <v>0</v>
      </c>
      <c r="H29" s="539">
        <v>0</v>
      </c>
      <c r="I29" s="550">
        <v>0</v>
      </c>
      <c r="J29" s="539">
        <v>0</v>
      </c>
      <c r="K29" s="539">
        <v>0</v>
      </c>
      <c r="L29" s="539">
        <v>0</v>
      </c>
      <c r="M29" s="539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14">
        <v>0</v>
      </c>
      <c r="T29" s="67">
        <v>0</v>
      </c>
      <c r="U29" s="67">
        <v>0</v>
      </c>
      <c r="V29" s="67">
        <v>0</v>
      </c>
      <c r="W29" s="67">
        <v>0</v>
      </c>
      <c r="X29" s="67"/>
      <c r="Y29" s="71">
        <f t="shared" si="3"/>
        <v>0</v>
      </c>
      <c r="Z29" s="72">
        <f t="shared" si="1"/>
        <v>0</v>
      </c>
      <c r="AA29" s="73">
        <f t="shared" si="2"/>
        <v>0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</row>
    <row r="30" spans="1:255" x14ac:dyDescent="0.25">
      <c r="A30" s="46">
        <v>26</v>
      </c>
      <c r="B30" s="46" t="s">
        <v>336</v>
      </c>
      <c r="C30" s="40">
        <v>10</v>
      </c>
      <c r="D30" s="41">
        <f>C30*25%</f>
        <v>2.5</v>
      </c>
      <c r="E30" s="539">
        <v>0</v>
      </c>
      <c r="F30" s="538">
        <v>0</v>
      </c>
      <c r="G30" s="539">
        <v>0</v>
      </c>
      <c r="H30" s="539">
        <v>0</v>
      </c>
      <c r="I30" s="550">
        <f>меню!C262</f>
        <v>15</v>
      </c>
      <c r="J30" s="539">
        <v>0</v>
      </c>
      <c r="K30" s="539">
        <v>0</v>
      </c>
      <c r="L30" s="539">
        <v>0</v>
      </c>
      <c r="M30" s="539">
        <v>0</v>
      </c>
      <c r="N30" s="67">
        <v>0</v>
      </c>
      <c r="O30" s="67">
        <v>0</v>
      </c>
      <c r="P30" s="67">
        <v>0</v>
      </c>
      <c r="Q30" s="67">
        <v>0</v>
      </c>
      <c r="R30" s="67">
        <f>меню!C752</f>
        <v>20</v>
      </c>
      <c r="S30" s="614">
        <v>0</v>
      </c>
      <c r="T30" s="67">
        <v>0</v>
      </c>
      <c r="U30" s="67">
        <v>0</v>
      </c>
      <c r="V30" s="67">
        <v>0</v>
      </c>
      <c r="W30" s="67">
        <v>0</v>
      </c>
      <c r="X30" s="67"/>
      <c r="Y30" s="71">
        <f>X30+W30+V30+U30+T30+S30+R30+Q30+P30+O30+N30+M30+L30+K30+J30+I30+H30+G30+F30+E30</f>
        <v>35</v>
      </c>
      <c r="Z30" s="72">
        <f t="shared" si="1"/>
        <v>1.75</v>
      </c>
      <c r="AA30" s="73">
        <f t="shared" si="2"/>
        <v>0.7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</row>
    <row r="31" spans="1:255" x14ac:dyDescent="0.25">
      <c r="A31" s="46">
        <v>27</v>
      </c>
      <c r="B31" s="46" t="s">
        <v>337</v>
      </c>
      <c r="C31" s="40">
        <v>1</v>
      </c>
      <c r="D31" s="70">
        <v>0.25</v>
      </c>
      <c r="E31" s="539">
        <v>0</v>
      </c>
      <c r="F31" s="538">
        <v>0</v>
      </c>
      <c r="G31" s="539">
        <f>меню!C167</f>
        <v>1.5</v>
      </c>
      <c r="H31" s="539">
        <v>0</v>
      </c>
      <c r="I31" s="550">
        <v>0</v>
      </c>
      <c r="J31" s="539">
        <v>0</v>
      </c>
      <c r="K31" s="539">
        <v>0</v>
      </c>
      <c r="L31" s="539">
        <f>меню!C425</f>
        <v>1.5</v>
      </c>
      <c r="M31" s="539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14">
        <f>меню!C829</f>
        <v>2</v>
      </c>
      <c r="T31" s="67">
        <v>0</v>
      </c>
      <c r="U31" s="67">
        <v>0</v>
      </c>
      <c r="V31" s="67">
        <v>0</v>
      </c>
      <c r="W31" s="67">
        <v>0</v>
      </c>
      <c r="X31" s="67"/>
      <c r="Y31" s="71">
        <f>X31+W31+V31+U31+T31+S31+R31+Q31+P31+O31+N31+M31+L31+K31+J31+I31+H31+G31+F31+E31</f>
        <v>5</v>
      </c>
      <c r="Z31" s="72">
        <f t="shared" si="1"/>
        <v>0.25</v>
      </c>
      <c r="AA31" s="73">
        <f t="shared" si="2"/>
        <v>1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</row>
    <row r="32" spans="1:255" x14ac:dyDescent="0.25">
      <c r="A32" s="46">
        <v>28</v>
      </c>
      <c r="B32" s="46" t="s">
        <v>338</v>
      </c>
      <c r="C32" s="40">
        <v>3</v>
      </c>
      <c r="D32" s="41">
        <f>C32*25%</f>
        <v>0.75</v>
      </c>
      <c r="E32" s="539">
        <v>0</v>
      </c>
      <c r="F32" s="538">
        <v>0</v>
      </c>
      <c r="G32" s="539">
        <v>0</v>
      </c>
      <c r="H32" s="539">
        <v>0</v>
      </c>
      <c r="I32" s="550">
        <v>0</v>
      </c>
      <c r="J32" s="539">
        <v>0</v>
      </c>
      <c r="K32" s="539">
        <v>0</v>
      </c>
      <c r="L32" s="539">
        <v>0</v>
      </c>
      <c r="M32" s="539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14">
        <v>0</v>
      </c>
      <c r="T32" s="67">
        <v>0</v>
      </c>
      <c r="U32" s="67">
        <v>0</v>
      </c>
      <c r="V32" s="67">
        <v>0</v>
      </c>
      <c r="W32" s="67">
        <v>0</v>
      </c>
      <c r="X32" s="67"/>
      <c r="Y32" s="71">
        <f>X32+W32+V32+U32+T32+S32+R32+Q32+P32+O32+N32+M32+L32+K32+J32+I32+H32+G32+F32+E32</f>
        <v>0</v>
      </c>
      <c r="Z32" s="72">
        <f t="shared" si="1"/>
        <v>0</v>
      </c>
      <c r="AA32" s="73">
        <f t="shared" si="2"/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</row>
    <row r="33" spans="1:255" x14ac:dyDescent="0.25">
      <c r="A33" s="46">
        <v>29</v>
      </c>
      <c r="B33" s="46" t="s">
        <v>343</v>
      </c>
      <c r="C33" s="40">
        <v>2</v>
      </c>
      <c r="D33" s="70">
        <v>0.5</v>
      </c>
      <c r="E33" s="539">
        <v>0</v>
      </c>
      <c r="F33" s="539">
        <v>0</v>
      </c>
      <c r="G33" s="539">
        <f>меню!C153+меню!C152</f>
        <v>0.27</v>
      </c>
      <c r="H33" s="539">
        <v>0</v>
      </c>
      <c r="I33" s="550">
        <v>0</v>
      </c>
      <c r="J33" s="539">
        <f>меню!C305</f>
        <v>0.15</v>
      </c>
      <c r="K33" s="539">
        <v>0</v>
      </c>
      <c r="L33" s="539">
        <v>0</v>
      </c>
      <c r="M33" s="539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14">
        <v>0</v>
      </c>
      <c r="T33" s="67">
        <f>меню!C860+меню!C861</f>
        <v>0.44800000000000001</v>
      </c>
      <c r="U33" s="67">
        <v>0</v>
      </c>
      <c r="V33" s="67">
        <v>0</v>
      </c>
      <c r="W33" s="67">
        <v>0</v>
      </c>
      <c r="X33" s="67"/>
      <c r="Y33" s="71">
        <f>SUM(E33:X33)</f>
        <v>0.8680000000000001</v>
      </c>
      <c r="Z33" s="74">
        <v>0</v>
      </c>
      <c r="AA33" s="73">
        <f t="shared" si="2"/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</row>
    <row r="34" spans="1:255" x14ac:dyDescent="0.25">
      <c r="A34" s="38">
        <v>30</v>
      </c>
      <c r="B34" s="46" t="s">
        <v>339</v>
      </c>
      <c r="C34" s="40">
        <v>3</v>
      </c>
      <c r="D34" s="41">
        <f>C34*25%</f>
        <v>0.75</v>
      </c>
      <c r="E34" s="538">
        <v>0.9</v>
      </c>
      <c r="F34" s="538">
        <v>0.1</v>
      </c>
      <c r="G34" s="538">
        <v>1</v>
      </c>
      <c r="H34" s="538">
        <v>0.5</v>
      </c>
      <c r="I34" s="632">
        <v>0.7</v>
      </c>
      <c r="J34" s="538">
        <v>1</v>
      </c>
      <c r="K34" s="538">
        <f>меню!C369</f>
        <v>1.2</v>
      </c>
      <c r="L34" s="538">
        <f>меню!C421</f>
        <v>1.2</v>
      </c>
      <c r="M34" s="538">
        <f>меню!C492+меню!C472</f>
        <v>1.2</v>
      </c>
      <c r="N34" s="537">
        <f>меню!C526</f>
        <v>0.8</v>
      </c>
      <c r="O34" s="538">
        <v>0</v>
      </c>
      <c r="P34" s="538">
        <v>1</v>
      </c>
      <c r="Q34" s="538">
        <f>1</f>
        <v>1</v>
      </c>
      <c r="R34" s="538">
        <v>0.6</v>
      </c>
      <c r="S34" s="613">
        <v>1</v>
      </c>
      <c r="T34" s="539">
        <v>1</v>
      </c>
      <c r="U34" s="538">
        <v>1</v>
      </c>
      <c r="V34" s="538">
        <v>0.7</v>
      </c>
      <c r="W34" s="539">
        <v>0.2</v>
      </c>
      <c r="X34" s="539"/>
      <c r="Y34" s="71">
        <f>X34+W34+V34+U34+T34+S34+R34+Q34+P34+O34+N34+M34+L34+K34+J34+I34+H34+G34+F34+E34</f>
        <v>15.099999999999998</v>
      </c>
      <c r="Z34" s="72">
        <f t="shared" si="1"/>
        <v>0.75499999999999989</v>
      </c>
      <c r="AA34" s="73">
        <f t="shared" si="2"/>
        <v>1.0066666666666664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</row>
    <row r="35" spans="1:255" x14ac:dyDescent="0.25">
      <c r="A35" s="57"/>
      <c r="B35" s="49"/>
      <c r="C35" s="58"/>
      <c r="D35" s="59"/>
      <c r="E35" s="60"/>
      <c r="F35" s="60"/>
      <c r="G35" s="60"/>
      <c r="H35" s="60"/>
      <c r="I35" s="61"/>
      <c r="J35" s="60"/>
      <c r="K35" s="60"/>
      <c r="L35" s="60"/>
      <c r="M35" s="60"/>
      <c r="N35" s="62"/>
      <c r="O35" s="60"/>
      <c r="P35" s="60"/>
      <c r="Q35" s="60"/>
      <c r="R35" s="60" t="s">
        <v>450</v>
      </c>
      <c r="S35" s="63"/>
      <c r="T35" s="60"/>
      <c r="U35" s="60"/>
      <c r="V35" s="60"/>
      <c r="W35" s="60"/>
      <c r="X35" s="60"/>
      <c r="Y35" s="62"/>
      <c r="Z35" s="64"/>
      <c r="AA35" s="65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</row>
    <row r="36" spans="1:255" x14ac:dyDescent="0.25">
      <c r="A36" s="818" t="s">
        <v>340</v>
      </c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</row>
    <row r="37" spans="1:255" x14ac:dyDescent="0.25">
      <c r="A37" s="819" t="s">
        <v>341</v>
      </c>
      <c r="B37" s="819"/>
      <c r="C37" s="819"/>
      <c r="D37" s="819"/>
      <c r="E37" s="819"/>
      <c r="F37" s="819"/>
      <c r="G37" s="819"/>
      <c r="H37" s="819"/>
      <c r="I37" s="48"/>
      <c r="J37" s="48"/>
      <c r="K37" s="48"/>
      <c r="L37" s="49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0"/>
      <c r="Z37" s="50"/>
      <c r="AA37" s="50"/>
    </row>
    <row r="38" spans="1:255" x14ac:dyDescent="0.25">
      <c r="A38" s="51" t="s">
        <v>342</v>
      </c>
      <c r="B38" s="820" t="s">
        <v>356</v>
      </c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0"/>
      <c r="P38" s="820"/>
      <c r="Q38" s="820"/>
      <c r="R38" s="820"/>
      <c r="S38" s="820"/>
      <c r="T38" s="820"/>
      <c r="U38" s="820"/>
      <c r="V38" s="820"/>
      <c r="W38" s="820"/>
      <c r="X38" s="820"/>
      <c r="Y38" s="820"/>
      <c r="Z38" s="820"/>
      <c r="AA38" s="820"/>
    </row>
    <row r="39" spans="1:255" x14ac:dyDescent="0.25">
      <c r="A39" s="51" t="s">
        <v>358</v>
      </c>
      <c r="B39" s="52" t="s">
        <v>360</v>
      </c>
      <c r="J39" s="52"/>
      <c r="K39" s="52"/>
      <c r="L39" s="55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1:255" x14ac:dyDescent="0.25">
      <c r="A40" s="51" t="s">
        <v>359</v>
      </c>
      <c r="B40" s="76" t="s">
        <v>433</v>
      </c>
      <c r="C40" s="77"/>
      <c r="D40" s="78"/>
      <c r="E40" s="79"/>
      <c r="F40" s="79"/>
      <c r="J40" s="52"/>
      <c r="K40" s="52"/>
      <c r="L40" s="55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1:255" x14ac:dyDescent="0.25">
      <c r="J41" s="52"/>
      <c r="K41" s="52"/>
      <c r="L41" s="55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spans="1:255" x14ac:dyDescent="0.25">
      <c r="J42" s="52"/>
      <c r="K42" s="52"/>
      <c r="L42" s="55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1:255" x14ac:dyDescent="0.25">
      <c r="J43" s="52"/>
      <c r="K43" s="52"/>
      <c r="L43" s="55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</row>
    <row r="44" spans="1:255" x14ac:dyDescent="0.25">
      <c r="J44" s="52"/>
      <c r="K44" s="52"/>
      <c r="L44" s="55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</row>
    <row r="45" spans="1:255" x14ac:dyDescent="0.25">
      <c r="J45" s="52"/>
      <c r="K45" s="52"/>
      <c r="L45" s="55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</row>
    <row r="46" spans="1:255" x14ac:dyDescent="0.25">
      <c r="J46" s="52"/>
      <c r="K46" s="52"/>
      <c r="L46" s="55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</row>
  </sheetData>
  <mergeCells count="13">
    <mergeCell ref="A36:AA36"/>
    <mergeCell ref="A37:H37"/>
    <mergeCell ref="B38:AA38"/>
    <mergeCell ref="A1:AA1"/>
    <mergeCell ref="A2:A4"/>
    <mergeCell ref="B2:B4"/>
    <mergeCell ref="C2:C4"/>
    <mergeCell ref="D2:D4"/>
    <mergeCell ref="E2:X2"/>
    <mergeCell ref="Y2:Y4"/>
    <mergeCell ref="Z2:Z4"/>
    <mergeCell ref="AA2:AA4"/>
    <mergeCell ref="E3:X3"/>
  </mergeCells>
  <pageMargins left="0.25" right="0.25" top="0.75" bottom="0.75" header="0.3" footer="0.3"/>
  <pageSetup paperSize="9" scale="7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9" sqref="B9"/>
    </sheetView>
  </sheetViews>
  <sheetFormatPr defaultRowHeight="15" x14ac:dyDescent="0.25"/>
  <cols>
    <col min="1" max="1" width="64.85546875" style="80" customWidth="1"/>
    <col min="2" max="2" width="30.5703125" style="80" customWidth="1"/>
    <col min="3" max="4" width="30.42578125" style="80" customWidth="1"/>
    <col min="5" max="16384" width="9.140625" style="80"/>
  </cols>
  <sheetData>
    <row r="1" spans="1:3" ht="42.75" customHeight="1" thickBot="1" x14ac:dyDescent="0.3">
      <c r="A1" s="821" t="s">
        <v>363</v>
      </c>
      <c r="B1" s="821"/>
      <c r="C1" s="821"/>
    </row>
    <row r="2" spans="1:3" ht="20.100000000000001" customHeight="1" x14ac:dyDescent="0.25">
      <c r="A2" s="822" t="s">
        <v>364</v>
      </c>
      <c r="B2" s="824" t="s">
        <v>365</v>
      </c>
      <c r="C2" s="825"/>
    </row>
    <row r="3" spans="1:3" ht="20.100000000000001" customHeight="1" x14ac:dyDescent="0.25">
      <c r="A3" s="823"/>
      <c r="B3" s="81" t="s">
        <v>366</v>
      </c>
      <c r="C3" s="82" t="s">
        <v>367</v>
      </c>
    </row>
    <row r="4" spans="1:3" ht="30" customHeight="1" x14ac:dyDescent="0.25">
      <c r="A4" s="83" t="s">
        <v>490</v>
      </c>
      <c r="B4" s="84" t="s">
        <v>368</v>
      </c>
      <c r="C4" s="85" t="s">
        <v>369</v>
      </c>
    </row>
    <row r="5" spans="1:3" ht="30" customHeight="1" x14ac:dyDescent="0.25">
      <c r="A5" s="83" t="s">
        <v>491</v>
      </c>
      <c r="B5" s="84" t="s">
        <v>370</v>
      </c>
      <c r="C5" s="85" t="s">
        <v>370</v>
      </c>
    </row>
    <row r="6" spans="1:3" ht="30" customHeight="1" x14ac:dyDescent="0.25">
      <c r="A6" s="86" t="s">
        <v>492</v>
      </c>
      <c r="B6" s="84" t="s">
        <v>371</v>
      </c>
      <c r="C6" s="85" t="s">
        <v>372</v>
      </c>
    </row>
    <row r="7" spans="1:3" ht="30" customHeight="1" x14ac:dyDescent="0.25">
      <c r="A7" s="86" t="s">
        <v>493</v>
      </c>
      <c r="B7" s="84" t="s">
        <v>369</v>
      </c>
      <c r="C7" s="85" t="s">
        <v>373</v>
      </c>
    </row>
    <row r="8" spans="1:3" ht="30" customHeight="1" x14ac:dyDescent="0.25">
      <c r="A8" s="83" t="s">
        <v>494</v>
      </c>
      <c r="B8" s="84" t="s">
        <v>374</v>
      </c>
      <c r="C8" s="85" t="s">
        <v>375</v>
      </c>
    </row>
    <row r="9" spans="1:3" ht="30" customHeight="1" x14ac:dyDescent="0.25">
      <c r="A9" s="86" t="s">
        <v>376</v>
      </c>
      <c r="B9" s="84" t="s">
        <v>368</v>
      </c>
      <c r="C9" s="85" t="s">
        <v>377</v>
      </c>
    </row>
    <row r="10" spans="1:3" ht="30" customHeight="1" thickBot="1" x14ac:dyDescent="0.3">
      <c r="A10" s="87" t="s">
        <v>378</v>
      </c>
      <c r="B10" s="88">
        <v>100</v>
      </c>
      <c r="C10" s="89">
        <v>100</v>
      </c>
    </row>
    <row r="12" spans="1:3" ht="52.5" customHeight="1" x14ac:dyDescent="0.25">
      <c r="A12" s="826" t="s">
        <v>379</v>
      </c>
      <c r="B12" s="826"/>
      <c r="C12" s="826"/>
    </row>
  </sheetData>
  <mergeCells count="4">
    <mergeCell ref="A1:C1"/>
    <mergeCell ref="A2:A3"/>
    <mergeCell ref="B2:C2"/>
    <mergeCell ref="A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8" zoomScale="80" zoomScaleNormal="80" workbookViewId="0">
      <selection activeCell="D3" sqref="D3"/>
    </sheetView>
  </sheetViews>
  <sheetFormatPr defaultColWidth="26.7109375" defaultRowHeight="35.1" customHeight="1" x14ac:dyDescent="0.25"/>
  <cols>
    <col min="1" max="1" width="19.5703125" style="23" customWidth="1"/>
    <col min="2" max="2" width="8.85546875" style="23" customWidth="1"/>
    <col min="3" max="3" width="19.140625" style="23" customWidth="1"/>
    <col min="4" max="4" width="8.140625" style="23" customWidth="1"/>
    <col min="5" max="5" width="21.42578125" style="23" customWidth="1"/>
    <col min="6" max="6" width="8.7109375" style="23" customWidth="1"/>
    <col min="7" max="7" width="20.85546875" style="24" customWidth="1"/>
    <col min="8" max="8" width="7.42578125" style="24" customWidth="1"/>
    <col min="9" max="9" width="19.140625" style="23" customWidth="1"/>
    <col min="10" max="10" width="7.5703125" style="23" customWidth="1"/>
  </cols>
  <sheetData>
    <row r="1" spans="1:10" ht="35.1" customHeight="1" x14ac:dyDescent="0.25">
      <c r="A1" s="827" t="s">
        <v>111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s="3" customFormat="1" ht="35.1" customHeight="1" x14ac:dyDescent="0.25">
      <c r="A2" s="25" t="s">
        <v>72</v>
      </c>
      <c r="B2" s="25" t="s">
        <v>110</v>
      </c>
      <c r="C2" s="25" t="s">
        <v>73</v>
      </c>
      <c r="D2" s="25" t="s">
        <v>110</v>
      </c>
      <c r="E2" s="25" t="s">
        <v>74</v>
      </c>
      <c r="F2" s="25" t="s">
        <v>110</v>
      </c>
      <c r="G2" s="25" t="s">
        <v>82</v>
      </c>
      <c r="H2" s="25" t="s">
        <v>110</v>
      </c>
      <c r="I2" s="25" t="s">
        <v>83</v>
      </c>
      <c r="J2" s="25" t="s">
        <v>110</v>
      </c>
    </row>
    <row r="3" spans="1:10" s="2" customFormat="1" ht="74.25" customHeight="1" x14ac:dyDescent="0.25">
      <c r="A3" s="6" t="e">
        <f>меню!#REF!</f>
        <v>#REF!</v>
      </c>
      <c r="B3" s="6" t="e">
        <f>меню!#REF!</f>
        <v>#REF!</v>
      </c>
      <c r="C3" s="6"/>
      <c r="D3" s="6"/>
      <c r="E3" s="6" t="str">
        <f>меню!A128</f>
        <v xml:space="preserve"> Борщ с мясом и сметаной   </v>
      </c>
      <c r="F3" s="6" t="str">
        <f>меню!D128</f>
        <v>250/18/5</v>
      </c>
      <c r="G3" s="6" t="e">
        <f>меню!#REF!</f>
        <v>#REF!</v>
      </c>
      <c r="H3" s="6" t="e">
        <f>меню!#REF!</f>
        <v>#REF!</v>
      </c>
      <c r="I3" s="7" t="str">
        <f>меню!A259</f>
        <v xml:space="preserve">Бутерброд с маслом и повидлом </v>
      </c>
      <c r="J3" s="27" t="str">
        <f>меню!D259</f>
        <v>16/5/15</v>
      </c>
    </row>
    <row r="4" spans="1:10" s="2" customFormat="1" ht="44.25" customHeight="1" x14ac:dyDescent="0.25">
      <c r="A4" s="6"/>
      <c r="B4" s="6"/>
      <c r="C4" s="6"/>
      <c r="D4" s="6"/>
      <c r="E4" s="6"/>
      <c r="F4" s="6"/>
      <c r="G4" s="6" t="s">
        <v>47</v>
      </c>
      <c r="H4" s="6"/>
      <c r="I4" s="7"/>
      <c r="J4" s="7"/>
    </row>
    <row r="5" spans="1:10" s="2" customFormat="1" ht="55.5" customHeight="1" x14ac:dyDescent="0.25">
      <c r="A5" s="6"/>
      <c r="B5" s="6"/>
      <c r="C5" s="6"/>
      <c r="D5" s="6"/>
      <c r="E5" s="6"/>
      <c r="F5" s="6"/>
      <c r="G5" s="6" t="e">
        <f>меню!#REF!</f>
        <v>#REF!</v>
      </c>
      <c r="H5" s="6" t="e">
        <f>меню!#REF!</f>
        <v>#REF!</v>
      </c>
      <c r="I5" s="7"/>
      <c r="J5" s="7"/>
    </row>
    <row r="6" spans="1:10" s="2" customFormat="1" ht="62.25" customHeight="1" x14ac:dyDescent="0.25">
      <c r="A6" s="7" t="e">
        <f>меню!#REF!</f>
        <v>#REF!</v>
      </c>
      <c r="B6" s="27" t="e">
        <f>меню!#REF!</f>
        <v>#REF!</v>
      </c>
      <c r="C6" s="6" t="str">
        <f>меню!A64</f>
        <v xml:space="preserve">Котлета по-хлыновски с соусом сметанно- томатным </v>
      </c>
      <c r="D6" s="6" t="str">
        <f>меню!D64</f>
        <v>90/30</v>
      </c>
      <c r="E6" s="7" t="e">
        <f>меню!#REF!</f>
        <v>#REF!</v>
      </c>
      <c r="F6" s="7" t="e">
        <f>меню!#REF!</f>
        <v>#REF!</v>
      </c>
      <c r="G6" s="6" t="e">
        <f>меню!#REF!</f>
        <v>#REF!</v>
      </c>
      <c r="H6" s="6" t="e">
        <f>меню!#REF!</f>
        <v>#REF!</v>
      </c>
      <c r="I6" s="6" t="str">
        <f>меню!A267</f>
        <v xml:space="preserve">Омлет натуральный </v>
      </c>
      <c r="J6" s="28">
        <f>меню!D267</f>
        <v>150</v>
      </c>
    </row>
    <row r="7" spans="1:10" s="2" customFormat="1" ht="48.75" customHeight="1" x14ac:dyDescent="0.25">
      <c r="A7" s="6"/>
      <c r="B7" s="6"/>
      <c r="C7" s="6" t="e">
        <f>меню!#REF!</f>
        <v>#REF!</v>
      </c>
      <c r="D7" s="28" t="e">
        <f>меню!#REF!</f>
        <v>#REF!</v>
      </c>
      <c r="E7" s="7"/>
      <c r="F7" s="27"/>
      <c r="G7" s="6" t="str">
        <f>меню!A227</f>
        <v xml:space="preserve">Макароны отварные </v>
      </c>
      <c r="H7" s="6">
        <f>меню!D227</f>
        <v>150</v>
      </c>
      <c r="I7" s="8"/>
      <c r="J7" s="30"/>
    </row>
    <row r="8" spans="1:10" s="4" customFormat="1" ht="60.75" customHeight="1" x14ac:dyDescent="0.2">
      <c r="A8" s="6" t="e">
        <f>меню!#REF!</f>
        <v>#REF!</v>
      </c>
      <c r="B8" s="6" t="e">
        <f>меню!#REF!</f>
        <v>#REF!</v>
      </c>
      <c r="C8" s="6" t="e">
        <f>меню!#REF!</f>
        <v>#REF!</v>
      </c>
      <c r="D8" s="28" t="e">
        <f>меню!#REF!</f>
        <v>#REF!</v>
      </c>
      <c r="E8" s="6" t="str">
        <f>меню!A160</f>
        <v xml:space="preserve">Чай с молоком и сахаром  </v>
      </c>
      <c r="F8" s="28">
        <f>меню!D160</f>
        <v>200</v>
      </c>
      <c r="G8" s="6" t="e">
        <f>меню!#REF!</f>
        <v>#REF!</v>
      </c>
      <c r="H8" s="6" t="e">
        <f>меню!#REF!</f>
        <v>#REF!</v>
      </c>
      <c r="I8" s="6" t="e">
        <f>меню!#REF!</f>
        <v>#REF!</v>
      </c>
      <c r="J8" s="28" t="e">
        <f>меню!#REF!</f>
        <v>#REF!</v>
      </c>
    </row>
    <row r="9" spans="1:10" s="4" customFormat="1" ht="111" customHeight="1" x14ac:dyDescent="0.2">
      <c r="A9" s="7" t="e">
        <f>меню!#REF!</f>
        <v>#REF!</v>
      </c>
      <c r="B9" s="27" t="e">
        <f>меню!#REF!</f>
        <v>#REF!</v>
      </c>
      <c r="C9" s="9"/>
      <c r="D9" s="9"/>
      <c r="E9" s="9"/>
      <c r="F9" s="9"/>
      <c r="G9" s="8"/>
      <c r="H9" s="8"/>
      <c r="I9" s="7"/>
      <c r="J9" s="21"/>
    </row>
    <row r="10" spans="1:10" s="4" customFormat="1" ht="35.1" customHeight="1" x14ac:dyDescent="0.2">
      <c r="A10" s="25" t="s">
        <v>84</v>
      </c>
      <c r="B10" s="25" t="s">
        <v>110</v>
      </c>
      <c r="C10" s="25" t="s">
        <v>85</v>
      </c>
      <c r="D10" s="25" t="s">
        <v>110</v>
      </c>
      <c r="E10" s="25" t="s">
        <v>86</v>
      </c>
      <c r="F10" s="25" t="s">
        <v>110</v>
      </c>
      <c r="G10" s="25" t="s">
        <v>87</v>
      </c>
      <c r="H10" s="25" t="s">
        <v>110</v>
      </c>
      <c r="I10" s="25" t="s">
        <v>88</v>
      </c>
      <c r="J10" s="25"/>
    </row>
    <row r="11" spans="1:10" s="4" customFormat="1" ht="81.75" customHeight="1" x14ac:dyDescent="0.2">
      <c r="A11" s="6" t="e">
        <f>меню!#REF!</f>
        <v>#REF!</v>
      </c>
      <c r="B11" s="6" t="e">
        <f>меню!#REF!</f>
        <v>#REF!</v>
      </c>
      <c r="C11" s="6" t="e">
        <f>меню!#REF!</f>
        <v>#REF!</v>
      </c>
      <c r="D11" s="6" t="e">
        <f>меню!#REF!</f>
        <v>#REF!</v>
      </c>
      <c r="E11" s="6" t="e">
        <f>меню!#REF!</f>
        <v>#REF!</v>
      </c>
      <c r="F11" s="6" t="e">
        <f>меню!#REF!</f>
        <v>#REF!</v>
      </c>
      <c r="G11" s="6" t="e">
        <f>меню!#REF!</f>
        <v>#REF!</v>
      </c>
      <c r="H11" s="6" t="e">
        <f>меню!#REF!</f>
        <v>#REF!</v>
      </c>
      <c r="I11" s="9"/>
      <c r="J11" s="22"/>
    </row>
    <row r="12" spans="1:10" s="4" customFormat="1" ht="38.25" customHeight="1" x14ac:dyDescent="0.2">
      <c r="A12" s="6"/>
      <c r="B12" s="6"/>
      <c r="C12" s="6"/>
      <c r="D12" s="6"/>
      <c r="E12" s="8" t="s">
        <v>47</v>
      </c>
      <c r="F12" s="8"/>
      <c r="G12" s="6" t="str">
        <f>меню!A467</f>
        <v>Рыба запеченая под овощами</v>
      </c>
      <c r="H12" s="6">
        <f>меню!D467</f>
        <v>90</v>
      </c>
      <c r="I12" s="6"/>
      <c r="J12" s="20"/>
    </row>
    <row r="13" spans="1:10" s="4" customFormat="1" ht="59.25" customHeight="1" x14ac:dyDescent="0.2">
      <c r="A13" s="7" t="e">
        <f>меню!#REF!</f>
        <v>#REF!</v>
      </c>
      <c r="B13" s="27" t="e">
        <f>меню!#REF!</f>
        <v>#REF!</v>
      </c>
      <c r="C13" s="6" t="str">
        <f>меню!A358</f>
        <v xml:space="preserve">Плов с мясом </v>
      </c>
      <c r="D13" s="6" t="str">
        <f>меню!D358</f>
        <v>200</v>
      </c>
      <c r="E13" s="6" t="e">
        <f>меню!#REF!</f>
        <v>#REF!</v>
      </c>
      <c r="F13" s="6" t="e">
        <f>меню!#REF!</f>
        <v>#REF!</v>
      </c>
      <c r="G13" s="6" t="e">
        <f>меню!#REF!</f>
        <v>#REF!</v>
      </c>
      <c r="H13" s="6" t="e">
        <f>меню!#REF!</f>
        <v>#REF!</v>
      </c>
      <c r="I13" s="7" t="e">
        <f>меню!#REF!</f>
        <v>#REF!</v>
      </c>
      <c r="J13" s="7" t="e">
        <f>меню!#REF!</f>
        <v>#REF!</v>
      </c>
    </row>
    <row r="14" spans="1:10" s="4" customFormat="1" ht="78" customHeight="1" x14ac:dyDescent="0.2">
      <c r="A14" s="10" t="e">
        <f>меню!#REF!</f>
        <v>#REF!</v>
      </c>
      <c r="B14" s="10">
        <v>200</v>
      </c>
      <c r="C14" s="10" t="e">
        <f>меню!#REF!</f>
        <v>#REF!</v>
      </c>
      <c r="D14" s="29" t="e">
        <f>меню!#REF!</f>
        <v>#REF!</v>
      </c>
      <c r="E14" s="10" t="e">
        <f>меню!#REF!</f>
        <v>#REF!</v>
      </c>
      <c r="F14" s="10" t="e">
        <f>меню!#REF!</f>
        <v>#REF!</v>
      </c>
      <c r="G14" s="10" t="e">
        <f>меню!#REF!</f>
        <v>#REF!</v>
      </c>
      <c r="H14" s="10">
        <v>200</v>
      </c>
      <c r="I14" s="15" t="e">
        <f>меню!#REF!</f>
        <v>#REF!</v>
      </c>
      <c r="J14" s="29" t="e">
        <f>меню!#REF!</f>
        <v>#REF!</v>
      </c>
    </row>
    <row r="15" spans="1:10" s="12" customFormat="1" ht="134.25" customHeight="1" x14ac:dyDescent="0.25">
      <c r="A15" s="7" t="e">
        <f>меню!#REF!</f>
        <v>#REF!</v>
      </c>
      <c r="B15" s="27" t="e">
        <f>меню!#REF!</f>
        <v>#REF!</v>
      </c>
      <c r="E15" s="6" t="e">
        <f>меню!#REF!</f>
        <v>#REF!</v>
      </c>
      <c r="F15" s="6" t="e">
        <f>меню!#REF!</f>
        <v>#REF!</v>
      </c>
      <c r="G15" s="11"/>
      <c r="H15" s="11"/>
      <c r="I15" s="6" t="e">
        <f>меню!#REF!</f>
        <v>#REF!</v>
      </c>
      <c r="J15" s="6" t="e">
        <f>меню!#REF!</f>
        <v>#REF!</v>
      </c>
    </row>
    <row r="16" spans="1:10" ht="84" customHeight="1" x14ac:dyDescent="0.25">
      <c r="A16" s="9"/>
      <c r="B16" s="9"/>
      <c r="C16" s="9"/>
      <c r="D16" s="9"/>
      <c r="E16" s="6" t="e">
        <f>меню!#REF!</f>
        <v>#REF!</v>
      </c>
      <c r="F16" s="28" t="e">
        <f>меню!#REF!</f>
        <v>#REF!</v>
      </c>
      <c r="G16" s="8"/>
      <c r="H16" s="8"/>
      <c r="I16" s="16" t="e">
        <f>меню!#REF!</f>
        <v>#REF!</v>
      </c>
      <c r="J16" s="28" t="e">
        <f>меню!#REF!</f>
        <v>#REF!</v>
      </c>
    </row>
    <row r="17" spans="1:10" ht="35.1" customHeight="1" x14ac:dyDescent="0.25">
      <c r="A17" s="25" t="s">
        <v>92</v>
      </c>
      <c r="B17" s="25" t="s">
        <v>110</v>
      </c>
      <c r="C17" s="25" t="s">
        <v>93</v>
      </c>
      <c r="D17" s="25" t="s">
        <v>110</v>
      </c>
      <c r="E17" s="25" t="s">
        <v>96</v>
      </c>
      <c r="F17" s="25" t="s">
        <v>110</v>
      </c>
      <c r="G17" s="25" t="s">
        <v>94</v>
      </c>
      <c r="H17" s="25" t="s">
        <v>110</v>
      </c>
      <c r="I17" s="25" t="s">
        <v>95</v>
      </c>
      <c r="J17" s="25"/>
    </row>
    <row r="18" spans="1:10" ht="67.5" customHeight="1" x14ac:dyDescent="0.25">
      <c r="A18" s="19" t="e">
        <f>меню!#REF!</f>
        <v>#REF!</v>
      </c>
      <c r="B18" s="19" t="e">
        <f>меню!#REF!</f>
        <v>#REF!</v>
      </c>
      <c r="C18" s="19" t="e">
        <f>меню!#REF!</f>
        <v>#REF!</v>
      </c>
      <c r="D18" s="19" t="e">
        <f>меню!#REF!</f>
        <v>#REF!</v>
      </c>
      <c r="E18" s="18" t="e">
        <f>меню!#REF!</f>
        <v>#REF!</v>
      </c>
      <c r="F18" s="18" t="e">
        <f>меню!#REF!</f>
        <v>#REF!</v>
      </c>
      <c r="G18" s="19" t="e">
        <f>меню!#REF!</f>
        <v>#REF!</v>
      </c>
      <c r="H18" s="1"/>
      <c r="I18" s="18" t="e">
        <f>меню!#REF!</f>
        <v>#REF!</v>
      </c>
      <c r="J18" s="31" t="e">
        <f>меню!#REF!</f>
        <v>#REF!</v>
      </c>
    </row>
    <row r="19" spans="1:10" ht="27.75" customHeight="1" x14ac:dyDescent="0.25">
      <c r="A19" s="19"/>
      <c r="B19" s="19"/>
      <c r="C19" s="19"/>
      <c r="D19" s="19"/>
      <c r="E19" s="18" t="s">
        <v>47</v>
      </c>
      <c r="F19" s="18"/>
      <c r="G19" s="19"/>
      <c r="H19" s="1"/>
      <c r="I19" s="18"/>
      <c r="J19" s="31"/>
    </row>
    <row r="20" spans="1:10" ht="78.75" customHeight="1" x14ac:dyDescent="0.25">
      <c r="A20" s="6" t="e">
        <f>меню!#REF!</f>
        <v>#REF!</v>
      </c>
      <c r="B20" s="6" t="e">
        <f>меню!#REF!</f>
        <v>#REF!</v>
      </c>
      <c r="C20" s="6" t="e">
        <f>меню!#REF!</f>
        <v>#REF!</v>
      </c>
      <c r="D20" s="17" t="e">
        <f>меню!#REF!</f>
        <v>#REF!</v>
      </c>
      <c r="E20" s="6" t="e">
        <f>меню!#REF!</f>
        <v>#REF!</v>
      </c>
      <c r="F20" s="6" t="e">
        <f>меню!#REF!</f>
        <v>#REF!</v>
      </c>
      <c r="G20" s="7" t="str">
        <f>меню!A734</f>
        <v xml:space="preserve">Жаркое по-домашнему    </v>
      </c>
      <c r="H20" s="7">
        <v>200</v>
      </c>
      <c r="I20" s="6" t="e">
        <f>меню!#REF!</f>
        <v>#REF!</v>
      </c>
      <c r="J20" s="28" t="e">
        <f>меню!#REF!</f>
        <v>#REF!</v>
      </c>
    </row>
    <row r="21" spans="1:10" ht="78.75" customHeight="1" x14ac:dyDescent="0.25">
      <c r="A21" s="6" t="e">
        <f>меню!#REF!</f>
        <v>#REF!</v>
      </c>
      <c r="B21" s="28">
        <v>200</v>
      </c>
      <c r="C21" s="6" t="s">
        <v>47</v>
      </c>
      <c r="D21" s="28">
        <v>200</v>
      </c>
      <c r="E21" s="6" t="e">
        <f>меню!#REF!</f>
        <v>#REF!</v>
      </c>
      <c r="F21" s="6" t="e">
        <f>меню!#REF!</f>
        <v>#REF!</v>
      </c>
      <c r="G21" s="7" t="e">
        <f>меню!#REF!</f>
        <v>#REF!</v>
      </c>
      <c r="H21" s="8">
        <v>80</v>
      </c>
      <c r="I21" s="6" t="str">
        <f>меню!A801</f>
        <v>Тефтели рыбные</v>
      </c>
      <c r="J21" s="6" t="str">
        <f>меню!D801</f>
        <v>90</v>
      </c>
    </row>
    <row r="22" spans="1:10" ht="85.5" customHeight="1" x14ac:dyDescent="0.25">
      <c r="A22" s="6" t="e">
        <f>меню!#REF!</f>
        <v>#REF!</v>
      </c>
      <c r="B22" s="28" t="e">
        <f>меню!#REF!</f>
        <v>#REF!</v>
      </c>
      <c r="C22" s="6" t="e">
        <f>меню!#REF!</f>
        <v>#REF!</v>
      </c>
      <c r="D22" s="6"/>
      <c r="E22" s="6" t="e">
        <f>меню!#REF!</f>
        <v>#REF!</v>
      </c>
      <c r="F22" s="28" t="e">
        <f>меню!#REF!</f>
        <v>#REF!</v>
      </c>
      <c r="G22" s="6" t="e">
        <f>меню!#REF!</f>
        <v>#REF!</v>
      </c>
      <c r="H22" s="28">
        <v>200</v>
      </c>
      <c r="I22" s="6" t="e">
        <f>меню!#REF!</f>
        <v>#REF!</v>
      </c>
      <c r="J22" s="28" t="e">
        <f>меню!#REF!</f>
        <v>#REF!</v>
      </c>
    </row>
    <row r="23" spans="1:10" ht="47.25" customHeight="1" x14ac:dyDescent="0.25">
      <c r="A23" s="6"/>
      <c r="B23" s="28"/>
      <c r="C23" s="6" t="e">
        <f>меню!#REF!</f>
        <v>#REF!</v>
      </c>
      <c r="D23" s="6"/>
      <c r="E23" s="6" t="s">
        <v>47</v>
      </c>
      <c r="F23" s="28"/>
      <c r="G23" s="6" t="s">
        <v>47</v>
      </c>
      <c r="H23" s="28"/>
      <c r="I23" s="6" t="e">
        <f>меню!#REF!</f>
        <v>#REF!</v>
      </c>
      <c r="J23" s="28"/>
    </row>
    <row r="24" spans="1:10" ht="59.25" customHeight="1" x14ac:dyDescent="0.25">
      <c r="A24" s="6"/>
      <c r="B24" s="28"/>
      <c r="C24" s="6"/>
      <c r="D24" s="6"/>
      <c r="E24" s="6" t="e">
        <f>меню!#REF!</f>
        <v>#REF!</v>
      </c>
      <c r="F24" s="28"/>
      <c r="G24" s="6" t="str">
        <f>меню!A758</f>
        <v xml:space="preserve">Чай с сахаром </v>
      </c>
      <c r="H24" s="28"/>
      <c r="I24" s="6"/>
      <c r="J24" s="28"/>
    </row>
    <row r="25" spans="1:10" ht="49.5" customHeight="1" x14ac:dyDescent="0.25">
      <c r="A25" s="12"/>
      <c r="B25" s="12"/>
      <c r="C25" s="6"/>
      <c r="D25" s="7"/>
      <c r="E25" s="6" t="e">
        <f>меню!#REF!</f>
        <v>#REF!</v>
      </c>
      <c r="F25" s="28">
        <v>200</v>
      </c>
      <c r="G25" s="11"/>
      <c r="H25" s="11"/>
      <c r="I25" s="6"/>
      <c r="J25" s="28"/>
    </row>
    <row r="26" spans="1:10" ht="35.1" customHeight="1" x14ac:dyDescent="0.25">
      <c r="A26" s="25" t="s">
        <v>102</v>
      </c>
      <c r="B26" s="25" t="s">
        <v>110</v>
      </c>
      <c r="C26" s="25" t="s">
        <v>103</v>
      </c>
      <c r="D26" s="25" t="s">
        <v>110</v>
      </c>
      <c r="E26" s="25" t="s">
        <v>107</v>
      </c>
      <c r="F26" s="25" t="s">
        <v>110</v>
      </c>
      <c r="G26" s="25" t="s">
        <v>106</v>
      </c>
      <c r="H26" s="25" t="s">
        <v>110</v>
      </c>
      <c r="I26" s="25" t="s">
        <v>44</v>
      </c>
      <c r="J26" s="25" t="s">
        <v>110</v>
      </c>
    </row>
    <row r="27" spans="1:10" ht="60" customHeight="1" x14ac:dyDescent="0.25">
      <c r="A27" s="6" t="e">
        <f>меню!#REF!</f>
        <v>#REF!</v>
      </c>
      <c r="B27" s="6" t="e">
        <f>меню!#REF!</f>
        <v>#REF!</v>
      </c>
      <c r="C27" s="6" t="e">
        <f>меню!#REF!</f>
        <v>#REF!</v>
      </c>
      <c r="D27" s="6" t="e">
        <f>меню!#REF!</f>
        <v>#REF!</v>
      </c>
      <c r="E27" s="6" t="e">
        <f>меню!#REF!</f>
        <v>#REF!</v>
      </c>
      <c r="F27" s="28" t="e">
        <f>меню!#REF!</f>
        <v>#REF!</v>
      </c>
      <c r="G27" s="7" t="e">
        <f>меню!#REF!</f>
        <v>#REF!</v>
      </c>
      <c r="H27" s="14" t="e">
        <f>меню!#REF!</f>
        <v>#REF!</v>
      </c>
      <c r="I27" s="7" t="e">
        <f>меню!#REF!</f>
        <v>#REF!</v>
      </c>
      <c r="J27" s="27" t="e">
        <f>меню!#REF!</f>
        <v>#REF!</v>
      </c>
    </row>
    <row r="28" spans="1:10" ht="25.5" customHeight="1" x14ac:dyDescent="0.25">
      <c r="A28" s="6"/>
      <c r="B28" s="6"/>
      <c r="C28" s="6"/>
      <c r="D28" s="6"/>
      <c r="E28" s="6" t="s">
        <v>47</v>
      </c>
      <c r="F28" s="28"/>
      <c r="G28" s="7"/>
      <c r="H28" s="14"/>
      <c r="I28" s="7" t="s">
        <v>47</v>
      </c>
      <c r="J28" s="27"/>
    </row>
    <row r="29" spans="1:10" ht="44.25" customHeight="1" x14ac:dyDescent="0.25">
      <c r="A29" s="6"/>
      <c r="B29" s="6"/>
      <c r="C29" s="6"/>
      <c r="D29" s="6"/>
      <c r="E29" s="6" t="e">
        <f>меню!#REF!</f>
        <v>#REF!</v>
      </c>
      <c r="F29" s="28"/>
      <c r="G29" s="7"/>
      <c r="H29" s="14"/>
      <c r="I29" s="6" t="e">
        <f>меню!#REF!</f>
        <v>#REF!</v>
      </c>
      <c r="J29" s="27" t="s">
        <v>109</v>
      </c>
    </row>
    <row r="30" spans="1:10" ht="55.5" customHeight="1" x14ac:dyDescent="0.25">
      <c r="A30" s="8" t="s">
        <v>47</v>
      </c>
      <c r="B30" s="8"/>
      <c r="C30" s="6" t="e">
        <f>меню!#REF!</f>
        <v>#REF!</v>
      </c>
      <c r="D30" s="6" t="e">
        <f>меню!#REF!</f>
        <v>#REF!</v>
      </c>
      <c r="E30" s="7" t="e">
        <f>меню!#REF!</f>
        <v>#REF!</v>
      </c>
      <c r="F30" s="8"/>
      <c r="G30" s="6" t="e">
        <f>меню!#REF!</f>
        <v>#REF!</v>
      </c>
      <c r="H30" s="6" t="e">
        <f>меню!#REF!</f>
        <v>#REF!</v>
      </c>
      <c r="I30" s="6" t="e">
        <f>меню!#REF!</f>
        <v>#REF!</v>
      </c>
      <c r="J30" s="28" t="e">
        <f>меню!#REF!</f>
        <v>#REF!</v>
      </c>
    </row>
    <row r="31" spans="1:10" ht="45.75" customHeight="1" x14ac:dyDescent="0.25">
      <c r="A31" s="6" t="e">
        <f>меню!#REF!</f>
        <v>#REF!</v>
      </c>
      <c r="B31" s="26" t="s">
        <v>105</v>
      </c>
      <c r="C31" s="13" t="e">
        <f>меню!#REF!</f>
        <v>#REF!</v>
      </c>
      <c r="D31" s="32" t="e">
        <f>меню!#REF!</f>
        <v>#REF!</v>
      </c>
      <c r="E31" s="6" t="e">
        <f>меню!#REF!</f>
        <v>#REF!</v>
      </c>
      <c r="F31" s="28" t="e">
        <f>меню!#REF!</f>
        <v>#REF!</v>
      </c>
      <c r="G31" s="6" t="str">
        <f>меню!A1071</f>
        <v xml:space="preserve">Чай с молоком и сахаром  </v>
      </c>
      <c r="H31" s="6">
        <f>меню!D1071</f>
        <v>200</v>
      </c>
      <c r="I31" s="6" t="str">
        <f>меню!A1116</f>
        <v>или</v>
      </c>
      <c r="J31" s="28">
        <f>меню!D1116</f>
        <v>0</v>
      </c>
    </row>
    <row r="32" spans="1:10" ht="54.75" customHeight="1" x14ac:dyDescent="0.25">
      <c r="A32" s="7" t="e">
        <f>меню!#REF!</f>
        <v>#REF!</v>
      </c>
      <c r="B32" s="7" t="s">
        <v>64</v>
      </c>
      <c r="C32" s="5" t="s">
        <v>47</v>
      </c>
      <c r="D32" s="12"/>
      <c r="E32" s="7" t="s">
        <v>47</v>
      </c>
      <c r="F32" s="7" t="e">
        <f>меню!#REF!</f>
        <v>#REF!</v>
      </c>
      <c r="G32" s="7" t="e">
        <f>меню!#REF!</f>
        <v>#REF!</v>
      </c>
      <c r="H32" s="27" t="e">
        <f>меню!#REF!</f>
        <v>#REF!</v>
      </c>
      <c r="I32" s="12"/>
      <c r="J32" s="12"/>
    </row>
    <row r="33" spans="1:10" ht="60" customHeight="1" x14ac:dyDescent="0.25">
      <c r="A33" s="6" t="str">
        <f>меню!A866</f>
        <v>Кисель Витаминизированный "Витошка"</v>
      </c>
      <c r="B33" s="7"/>
      <c r="C33" s="33" t="str">
        <f>меню!A641</f>
        <v xml:space="preserve">Чай с молоком и сахаром  </v>
      </c>
      <c r="D33" s="12"/>
      <c r="E33" s="6" t="e">
        <f>меню!#REF!</f>
        <v>#REF!</v>
      </c>
      <c r="F33" s="7">
        <v>150</v>
      </c>
      <c r="G33" s="7"/>
      <c r="H33" s="27"/>
      <c r="I33" s="12"/>
      <c r="J33" s="12"/>
    </row>
    <row r="34" spans="1:10" ht="73.5" customHeight="1" x14ac:dyDescent="0.25">
      <c r="A34" s="7" t="e">
        <f>меню!#REF!</f>
        <v>#REF!</v>
      </c>
      <c r="B34" s="7"/>
      <c r="C34" s="6"/>
      <c r="D34" s="12"/>
      <c r="E34" s="6" t="str">
        <f>меню!A1019</f>
        <v>вода питьевая</v>
      </c>
      <c r="F34" s="7">
        <v>150</v>
      </c>
      <c r="G34" s="7"/>
      <c r="H34" s="27"/>
      <c r="I34" s="12"/>
      <c r="J34" s="12"/>
    </row>
  </sheetData>
  <mergeCells count="1">
    <mergeCell ref="A1:J1"/>
  </mergeCells>
  <pageMargins left="0" right="0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меню</vt:lpstr>
      <vt:lpstr>Сетка-меню</vt:lpstr>
      <vt:lpstr>Накопительная</vt:lpstr>
      <vt:lpstr>Выхода</vt:lpstr>
      <vt:lpstr>сетка</vt:lpstr>
      <vt:lpstr>меню!Область_печати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2021-08-02T06:17:31Z</cp:lastPrinted>
  <dcterms:created xsi:type="dcterms:W3CDTF">2012-08-31T05:36:13Z</dcterms:created>
  <dcterms:modified xsi:type="dcterms:W3CDTF">2024-03-20T05:07:29Z</dcterms:modified>
</cp:coreProperties>
</file>